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.Klismeta\Desktop\"/>
    </mc:Choice>
  </mc:AlternateContent>
  <xr:revisionPtr revIDLastSave="0" documentId="8_{B0DAB23C-6664-436C-8BDC-5165EFD38A2A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PFI" sheetId="16" r:id="rId1"/>
    <sheet name="Izverstais_PFI_aprekins" sheetId="17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G17" i="17" l="1"/>
  <c r="G18" i="17"/>
  <c r="G19" i="17"/>
  <c r="G20" i="17"/>
  <c r="G21" i="17"/>
  <c r="G22" i="17"/>
  <c r="G23" i="17"/>
  <c r="G24" i="17"/>
  <c r="G16" i="17"/>
  <c r="F17" i="17"/>
  <c r="F18" i="17"/>
  <c r="F19" i="17"/>
  <c r="F20" i="17"/>
  <c r="F21" i="17"/>
  <c r="F22" i="17"/>
  <c r="F23" i="17"/>
  <c r="F24" i="17"/>
  <c r="F16" i="17"/>
  <c r="E17" i="17"/>
  <c r="E18" i="17"/>
  <c r="E19" i="17"/>
  <c r="E20" i="17"/>
  <c r="E21" i="17"/>
  <c r="E22" i="17"/>
  <c r="E23" i="17"/>
  <c r="E24" i="17"/>
  <c r="E16" i="17"/>
  <c r="D17" i="17"/>
  <c r="D18" i="17"/>
  <c r="D19" i="17"/>
  <c r="D20" i="17"/>
  <c r="D21" i="17"/>
  <c r="D22" i="17"/>
  <c r="D23" i="17"/>
  <c r="D24" i="17"/>
  <c r="D1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26" i="17"/>
  <c r="G19" i="16"/>
  <c r="G20" i="16"/>
  <c r="G21" i="16"/>
  <c r="G22" i="16"/>
  <c r="G23" i="16"/>
  <c r="G24" i="16"/>
  <c r="G25" i="16"/>
  <c r="G26" i="16"/>
  <c r="G18" i="16"/>
  <c r="F19" i="16"/>
  <c r="F20" i="16"/>
  <c r="F21" i="16"/>
  <c r="F22" i="16"/>
  <c r="F23" i="16"/>
  <c r="F24" i="16"/>
  <c r="F25" i="16"/>
  <c r="F26" i="16"/>
  <c r="F18" i="16"/>
  <c r="E19" i="16"/>
  <c r="E20" i="16"/>
  <c r="E21" i="16"/>
  <c r="E22" i="16"/>
  <c r="E23" i="16"/>
  <c r="E24" i="16"/>
  <c r="E25" i="16"/>
  <c r="E26" i="16"/>
  <c r="E18" i="16"/>
  <c r="D19" i="16"/>
  <c r="D20" i="16"/>
  <c r="D21" i="16"/>
  <c r="D22" i="16"/>
  <c r="D23" i="16"/>
  <c r="D24" i="16"/>
  <c r="D25" i="16"/>
  <c r="D26" i="16"/>
  <c r="D18" i="16"/>
  <c r="G29" i="16" l="1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28" i="16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5" i="3"/>
  <c r="I6" i="3"/>
  <c r="I7" i="3"/>
  <c r="I8" i="3"/>
  <c r="I9" i="3"/>
  <c r="I10" i="3"/>
  <c r="I11" i="3"/>
  <c r="I12" i="3"/>
  <c r="I13" i="3"/>
  <c r="I5" i="3"/>
  <c r="G11" i="11" l="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0" i="11"/>
  <c r="D129" i="11"/>
  <c r="E129" i="11"/>
  <c r="F129" i="11"/>
  <c r="C129" i="11"/>
  <c r="G129" i="11" l="1"/>
  <c r="H10" i="11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98" i="17"/>
  <c r="AD99" i="17"/>
  <c r="AD100" i="17"/>
  <c r="AD101" i="17"/>
  <c r="AD102" i="17"/>
  <c r="AD103" i="17"/>
  <c r="AD104" i="17"/>
  <c r="AD105" i="17"/>
  <c r="AD106" i="17"/>
  <c r="AD107" i="17"/>
  <c r="AD108" i="17"/>
  <c r="AD109" i="17"/>
  <c r="AD110" i="17"/>
  <c r="AD111" i="17"/>
  <c r="AD112" i="17"/>
  <c r="AD113" i="17"/>
  <c r="AD114" i="17"/>
  <c r="AD115" i="17"/>
  <c r="AD116" i="17"/>
  <c r="AD117" i="17"/>
  <c r="AD118" i="17"/>
  <c r="AD119" i="17"/>
  <c r="AD120" i="17"/>
  <c r="AD121" i="17"/>
  <c r="AD122" i="17"/>
  <c r="AD123" i="17"/>
  <c r="AD124" i="17"/>
  <c r="AD125" i="17"/>
  <c r="AD126" i="17"/>
  <c r="AD127" i="17"/>
  <c r="AD128" i="17"/>
  <c r="AD129" i="17"/>
  <c r="AD130" i="17"/>
  <c r="AD131" i="17"/>
  <c r="AD132" i="17"/>
  <c r="AD133" i="17"/>
  <c r="AD134" i="17"/>
  <c r="AD135" i="17"/>
  <c r="AD26" i="17"/>
  <c r="AD17" i="17"/>
  <c r="AD18" i="17"/>
  <c r="AD19" i="17"/>
  <c r="AD20" i="17"/>
  <c r="AD21" i="17"/>
  <c r="AD22" i="17"/>
  <c r="AD23" i="17"/>
  <c r="AD24" i="17"/>
  <c r="AD16" i="17"/>
  <c r="H129" i="11" l="1"/>
  <c r="I10" i="11" s="1"/>
  <c r="I14" i="3"/>
  <c r="I125" i="11" l="1"/>
  <c r="I93" i="11"/>
  <c r="I49" i="11"/>
  <c r="I13" i="11"/>
  <c r="I121" i="11"/>
  <c r="I124" i="11"/>
  <c r="I60" i="11"/>
  <c r="I115" i="11"/>
  <c r="I91" i="11"/>
  <c r="I63" i="11"/>
  <c r="I35" i="11"/>
  <c r="I15" i="11"/>
  <c r="I97" i="11"/>
  <c r="I65" i="11"/>
  <c r="I25" i="11"/>
  <c r="I112" i="11"/>
  <c r="I84" i="11"/>
  <c r="I64" i="11"/>
  <c r="I36" i="11"/>
  <c r="I12" i="11"/>
  <c r="I95" i="11"/>
  <c r="I59" i="11"/>
  <c r="I126" i="11"/>
  <c r="I110" i="11"/>
  <c r="I94" i="11"/>
  <c r="I78" i="11"/>
  <c r="I62" i="11"/>
  <c r="I46" i="11"/>
  <c r="I30" i="11"/>
  <c r="I14" i="11"/>
  <c r="I61" i="11"/>
  <c r="I117" i="11"/>
  <c r="I81" i="11"/>
  <c r="I45" i="11"/>
  <c r="I116" i="11"/>
  <c r="I85" i="11"/>
  <c r="I108" i="11"/>
  <c r="I48" i="11"/>
  <c r="I111" i="11"/>
  <c r="I83" i="11"/>
  <c r="I51" i="11"/>
  <c r="I27" i="11"/>
  <c r="I11" i="11"/>
  <c r="I89" i="11"/>
  <c r="I53" i="11"/>
  <c r="I17" i="11"/>
  <c r="I104" i="11"/>
  <c r="I80" i="11"/>
  <c r="I56" i="11"/>
  <c r="I28" i="11"/>
  <c r="I127" i="11"/>
  <c r="I87" i="11"/>
  <c r="I55" i="11"/>
  <c r="I122" i="11"/>
  <c r="I106" i="11"/>
  <c r="I90" i="11"/>
  <c r="I74" i="11"/>
  <c r="I58" i="11"/>
  <c r="I42" i="11"/>
  <c r="I26" i="11"/>
  <c r="I29" i="11"/>
  <c r="I32" i="11"/>
  <c r="I76" i="11"/>
  <c r="I123" i="11"/>
  <c r="I71" i="11"/>
  <c r="I19" i="11"/>
  <c r="I101" i="11"/>
  <c r="I33" i="11"/>
  <c r="I68" i="11"/>
  <c r="I20" i="11"/>
  <c r="I67" i="11"/>
  <c r="I114" i="11"/>
  <c r="I82" i="11"/>
  <c r="I50" i="11"/>
  <c r="I113" i="11"/>
  <c r="I69" i="11"/>
  <c r="I37" i="11"/>
  <c r="I100" i="11"/>
  <c r="I57" i="11"/>
  <c r="I92" i="11"/>
  <c r="I40" i="11"/>
  <c r="I107" i="11"/>
  <c r="I75" i="11"/>
  <c r="I43" i="11"/>
  <c r="I23" i="11"/>
  <c r="I109" i="11"/>
  <c r="I77" i="11"/>
  <c r="I41" i="11"/>
  <c r="I128" i="11"/>
  <c r="I96" i="11"/>
  <c r="I72" i="11"/>
  <c r="I52" i="11"/>
  <c r="I24" i="11"/>
  <c r="I119" i="11"/>
  <c r="I79" i="11"/>
  <c r="I47" i="11"/>
  <c r="I118" i="11"/>
  <c r="I102" i="11"/>
  <c r="I86" i="11"/>
  <c r="I70" i="11"/>
  <c r="I54" i="11"/>
  <c r="I38" i="11"/>
  <c r="I22" i="11"/>
  <c r="I16" i="11"/>
  <c r="I105" i="11"/>
  <c r="I21" i="11"/>
  <c r="I99" i="11"/>
  <c r="I39" i="11"/>
  <c r="I73" i="11"/>
  <c r="I120" i="11"/>
  <c r="I88" i="11"/>
  <c r="I44" i="11"/>
  <c r="I103" i="11"/>
  <c r="I31" i="11"/>
  <c r="I98" i="11"/>
  <c r="I66" i="11"/>
  <c r="I34" i="11"/>
  <c r="I18" i="11"/>
  <c r="E125" i="3"/>
  <c r="F125" i="3"/>
  <c r="G125" i="3"/>
  <c r="H125" i="3"/>
  <c r="I129" i="11" l="1"/>
  <c r="Q27" i="16"/>
  <c r="J31" i="16" l="1"/>
  <c r="J35" i="16"/>
  <c r="J39" i="16"/>
  <c r="J43" i="16"/>
  <c r="J47" i="16"/>
  <c r="J51" i="16"/>
  <c r="J55" i="16"/>
  <c r="J59" i="16"/>
  <c r="J63" i="16"/>
  <c r="J67" i="16"/>
  <c r="J71" i="16"/>
  <c r="J75" i="16"/>
  <c r="J79" i="16"/>
  <c r="J83" i="16"/>
  <c r="J87" i="16"/>
  <c r="J91" i="16"/>
  <c r="J95" i="16"/>
  <c r="J99" i="16"/>
  <c r="J103" i="16"/>
  <c r="J107" i="16"/>
  <c r="J111" i="16"/>
  <c r="J115" i="16"/>
  <c r="J119" i="16"/>
  <c r="J123" i="16"/>
  <c r="J127" i="16"/>
  <c r="J131" i="16"/>
  <c r="J135" i="16"/>
  <c r="J18" i="16" l="1"/>
  <c r="J19" i="16"/>
  <c r="J23" i="16"/>
  <c r="J134" i="16"/>
  <c r="J130" i="16"/>
  <c r="J126" i="16"/>
  <c r="J122" i="16"/>
  <c r="J118" i="16"/>
  <c r="J114" i="16"/>
  <c r="J110" i="16"/>
  <c r="J106" i="16"/>
  <c r="J102" i="16"/>
  <c r="J98" i="16"/>
  <c r="J94" i="16"/>
  <c r="J90" i="16"/>
  <c r="J86" i="16"/>
  <c r="J82" i="16"/>
  <c r="J78" i="16"/>
  <c r="J74" i="16"/>
  <c r="J70" i="16"/>
  <c r="J66" i="16"/>
  <c r="J62" i="16"/>
  <c r="J58" i="16"/>
  <c r="J54" i="16"/>
  <c r="J50" i="16"/>
  <c r="J46" i="16"/>
  <c r="J42" i="16"/>
  <c r="J38" i="16"/>
  <c r="J34" i="16"/>
  <c r="J30" i="16"/>
  <c r="J89" i="16"/>
  <c r="J28" i="16"/>
  <c r="J85" i="16"/>
  <c r="J81" i="16"/>
  <c r="J77" i="16"/>
  <c r="J73" i="16"/>
  <c r="J69" i="16"/>
  <c r="J65" i="16"/>
  <c r="J61" i="16"/>
  <c r="J57" i="16"/>
  <c r="J53" i="16"/>
  <c r="J49" i="16"/>
  <c r="J45" i="16"/>
  <c r="J41" i="16"/>
  <c r="J37" i="16"/>
  <c r="J33" i="16"/>
  <c r="J29" i="16"/>
  <c r="J26" i="16"/>
  <c r="J22" i="16"/>
  <c r="J25" i="16"/>
  <c r="J21" i="16"/>
  <c r="J137" i="16"/>
  <c r="J133" i="16"/>
  <c r="J129" i="16"/>
  <c r="J125" i="16"/>
  <c r="J121" i="16"/>
  <c r="J117" i="16"/>
  <c r="J113" i="16"/>
  <c r="J109" i="16"/>
  <c r="J105" i="16"/>
  <c r="J101" i="16"/>
  <c r="J97" i="16"/>
  <c r="J93" i="16"/>
  <c r="J24" i="16"/>
  <c r="J20" i="16"/>
  <c r="J136" i="16"/>
  <c r="J132" i="16"/>
  <c r="J128" i="16"/>
  <c r="J124" i="16"/>
  <c r="J120" i="16"/>
  <c r="J116" i="16"/>
  <c r="J112" i="16"/>
  <c r="J108" i="16"/>
  <c r="J104" i="16"/>
  <c r="J100" i="16"/>
  <c r="J96" i="16"/>
  <c r="J92" i="16"/>
  <c r="J88" i="16"/>
  <c r="J84" i="16"/>
  <c r="J80" i="16"/>
  <c r="J76" i="16"/>
  <c r="J72" i="16"/>
  <c r="J68" i="16"/>
  <c r="J64" i="16"/>
  <c r="J60" i="16"/>
  <c r="J56" i="16"/>
  <c r="J52" i="16"/>
  <c r="J48" i="16"/>
  <c r="J44" i="16"/>
  <c r="J40" i="16"/>
  <c r="J36" i="16"/>
  <c r="J32" i="16"/>
  <c r="H18" i="17" l="1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26" i="17"/>
  <c r="H17" i="17"/>
  <c r="H19" i="17"/>
  <c r="H20" i="17"/>
  <c r="H21" i="17"/>
  <c r="H22" i="17"/>
  <c r="H23" i="17"/>
  <c r="H24" i="17"/>
  <c r="H16" i="17"/>
  <c r="K9" i="17"/>
  <c r="H136" i="17" l="1"/>
  <c r="H25" i="17"/>
  <c r="J17" i="17"/>
  <c r="F136" i="17" l="1"/>
  <c r="G136" i="17"/>
  <c r="E136" i="17"/>
  <c r="F25" i="17"/>
  <c r="E25" i="17"/>
  <c r="D136" i="17"/>
  <c r="G25" i="17"/>
  <c r="J19" i="17"/>
  <c r="J21" i="17"/>
  <c r="J23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2" i="17"/>
  <c r="J64" i="17"/>
  <c r="J66" i="17"/>
  <c r="J68" i="17"/>
  <c r="J70" i="17"/>
  <c r="J72" i="17"/>
  <c r="J74" i="17"/>
  <c r="J76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2" i="17"/>
  <c r="J94" i="17"/>
  <c r="J96" i="17"/>
  <c r="J98" i="17"/>
  <c r="J99" i="17"/>
  <c r="J100" i="17"/>
  <c r="J101" i="17"/>
  <c r="J102" i="17"/>
  <c r="J118" i="17"/>
  <c r="J119" i="17"/>
  <c r="J120" i="17"/>
  <c r="J121" i="17"/>
  <c r="J123" i="17"/>
  <c r="J127" i="17"/>
  <c r="J124" i="17"/>
  <c r="J129" i="17"/>
  <c r="J131" i="17"/>
  <c r="J133" i="17"/>
  <c r="J135" i="17"/>
  <c r="J125" i="17"/>
  <c r="J128" i="17"/>
  <c r="J61" i="17"/>
  <c r="J63" i="17"/>
  <c r="J65" i="17"/>
  <c r="J67" i="17"/>
  <c r="J69" i="17"/>
  <c r="J71" i="17"/>
  <c r="J73" i="17"/>
  <c r="J75" i="17"/>
  <c r="J77" i="17"/>
  <c r="J91" i="17"/>
  <c r="J93" i="17"/>
  <c r="J95" i="17"/>
  <c r="J97" i="17"/>
  <c r="J103" i="17"/>
  <c r="J105" i="17"/>
  <c r="J107" i="17"/>
  <c r="J109" i="17"/>
  <c r="J111" i="17"/>
  <c r="J113" i="17"/>
  <c r="J115" i="17"/>
  <c r="J117" i="17"/>
  <c r="J122" i="17"/>
  <c r="J126" i="17"/>
  <c r="H137" i="17"/>
  <c r="H15" i="17" s="1"/>
  <c r="J16" i="17"/>
  <c r="J18" i="17"/>
  <c r="J20" i="17"/>
  <c r="J22" i="17"/>
  <c r="J24" i="17"/>
  <c r="D25" i="17"/>
  <c r="J26" i="17"/>
  <c r="J104" i="17"/>
  <c r="J106" i="17"/>
  <c r="J108" i="17"/>
  <c r="J110" i="17"/>
  <c r="J112" i="17"/>
  <c r="J114" i="17"/>
  <c r="J116" i="17"/>
  <c r="J130" i="17"/>
  <c r="J132" i="17"/>
  <c r="J134" i="17"/>
  <c r="J25" i="17" l="1"/>
  <c r="F137" i="17"/>
  <c r="F15" i="17" s="1"/>
  <c r="G137" i="17"/>
  <c r="G15" i="17" s="1"/>
  <c r="E137" i="17"/>
  <c r="E15" i="17" s="1"/>
  <c r="D137" i="17"/>
  <c r="D15" i="17" s="1"/>
  <c r="J136" i="17"/>
  <c r="J137" i="17" l="1"/>
  <c r="J15" i="17" l="1"/>
  <c r="H138" i="16" l="1"/>
  <c r="H27" i="16"/>
  <c r="E138" i="16" l="1"/>
  <c r="H139" i="16"/>
  <c r="H16" i="16" s="1"/>
  <c r="F27" i="16"/>
  <c r="G138" i="16"/>
  <c r="D138" i="16"/>
  <c r="E27" i="16"/>
  <c r="F138" i="16"/>
  <c r="G27" i="16"/>
  <c r="D27" i="16"/>
  <c r="E139" i="16" l="1"/>
  <c r="E16" i="16" s="1"/>
  <c r="G139" i="16"/>
  <c r="G16" i="16" s="1"/>
  <c r="D139" i="16"/>
  <c r="D16" i="16" s="1"/>
  <c r="F139" i="16"/>
  <c r="F16" i="16" s="1"/>
  <c r="J27" i="16"/>
  <c r="J138" i="16"/>
  <c r="J139" i="16" l="1"/>
  <c r="J16" i="16" s="1"/>
  <c r="C74" i="7" l="1"/>
  <c r="F74" i="7" s="1"/>
  <c r="D69" i="3" s="1"/>
  <c r="C106" i="7"/>
  <c r="F106" i="7" s="1"/>
  <c r="D101" i="3" s="1"/>
  <c r="C19" i="7"/>
  <c r="F19" i="7" s="1"/>
  <c r="D13" i="3" s="1"/>
  <c r="C115" i="7"/>
  <c r="F115" i="7" s="1"/>
  <c r="D110" i="3" s="1"/>
  <c r="C76" i="7"/>
  <c r="F76" i="7" s="1"/>
  <c r="D71" i="3" s="1"/>
  <c r="C37" i="7"/>
  <c r="F37" i="7" s="1"/>
  <c r="D32" i="3" s="1"/>
  <c r="C79" i="7"/>
  <c r="F79" i="7" s="1"/>
  <c r="D74" i="3" s="1"/>
  <c r="C16" i="7"/>
  <c r="F16" i="7" s="1"/>
  <c r="D10" i="3" s="1"/>
  <c r="C72" i="7"/>
  <c r="F72" i="7" s="1"/>
  <c r="D67" i="3" s="1"/>
  <c r="C65" i="7"/>
  <c r="F65" i="7" s="1"/>
  <c r="D60" i="3" s="1"/>
  <c r="C14" i="7"/>
  <c r="F14" i="7" s="1"/>
  <c r="D8" i="3" s="1"/>
  <c r="C110" i="7"/>
  <c r="F110" i="7" s="1"/>
  <c r="D105" i="3" s="1"/>
  <c r="C23" i="7"/>
  <c r="F23" i="7" s="1"/>
  <c r="D18" i="3" s="1"/>
  <c r="C59" i="7"/>
  <c r="F59" i="7" s="1"/>
  <c r="D54" i="3" s="1"/>
  <c r="C123" i="7"/>
  <c r="F123" i="7" s="1"/>
  <c r="D118" i="3" s="1"/>
  <c r="C105" i="7"/>
  <c r="F105" i="7" s="1"/>
  <c r="D100" i="3" s="1"/>
  <c r="C87" i="7"/>
  <c r="F87" i="7" s="1"/>
  <c r="D82" i="3" s="1"/>
  <c r="C20" i="7"/>
  <c r="F20" i="7" s="1"/>
  <c r="D15" i="3" s="1"/>
  <c r="C80" i="7"/>
  <c r="F80" i="7" s="1"/>
  <c r="D75" i="3" s="1"/>
  <c r="C17" i="7"/>
  <c r="F17" i="7" s="1"/>
  <c r="D11" i="3" s="1"/>
  <c r="C77" i="7"/>
  <c r="F77" i="7" s="1"/>
  <c r="D72" i="3" s="1"/>
  <c r="C26" i="7"/>
  <c r="F26" i="7" s="1"/>
  <c r="D21" i="3" s="1"/>
  <c r="C58" i="7"/>
  <c r="F58" i="7" s="1"/>
  <c r="D53" i="3" s="1"/>
  <c r="C90" i="7"/>
  <c r="F90" i="7" s="1"/>
  <c r="D85" i="3" s="1"/>
  <c r="C122" i="7"/>
  <c r="F122" i="7" s="1"/>
  <c r="D117" i="3" s="1"/>
  <c r="C35" i="7"/>
  <c r="F35" i="7" s="1"/>
  <c r="D30" i="3" s="1"/>
  <c r="C44" i="7"/>
  <c r="F44" i="7" s="1"/>
  <c r="D39" i="3" s="1"/>
  <c r="C108" i="7"/>
  <c r="F108" i="7" s="1"/>
  <c r="D103" i="3" s="1"/>
  <c r="C69" i="7"/>
  <c r="F69" i="7" s="1"/>
  <c r="D64" i="3" s="1"/>
  <c r="C129" i="7"/>
  <c r="F129" i="7" s="1"/>
  <c r="D124" i="3" s="1"/>
  <c r="C111" i="7"/>
  <c r="F111" i="7" s="1"/>
  <c r="D106" i="3" s="1"/>
  <c r="C40" i="7"/>
  <c r="F40" i="7" s="1"/>
  <c r="D35" i="3" s="1"/>
  <c r="C104" i="7"/>
  <c r="F104" i="7" s="1"/>
  <c r="D99" i="3" s="1"/>
  <c r="C33" i="7"/>
  <c r="F33" i="7" s="1"/>
  <c r="D28" i="3" s="1"/>
  <c r="C101" i="7"/>
  <c r="F101" i="7" s="1"/>
  <c r="D96" i="3" s="1"/>
  <c r="C62" i="7"/>
  <c r="F62" i="7" s="1"/>
  <c r="D57" i="3" s="1"/>
  <c r="C94" i="7"/>
  <c r="F94" i="7" s="1"/>
  <c r="D89" i="3" s="1"/>
  <c r="C126" i="7"/>
  <c r="F126" i="7" s="1"/>
  <c r="D121" i="3" s="1"/>
  <c r="C39" i="7"/>
  <c r="F39" i="7" s="1"/>
  <c r="D34" i="3" s="1"/>
  <c r="C91" i="7"/>
  <c r="F91" i="7" s="1"/>
  <c r="D86" i="3" s="1"/>
  <c r="C52" i="7"/>
  <c r="F52" i="7" s="1"/>
  <c r="D47" i="3" s="1"/>
  <c r="C116" i="7"/>
  <c r="F116" i="7" s="1"/>
  <c r="D111" i="3" s="1"/>
  <c r="C73" i="7"/>
  <c r="F73" i="7" s="1"/>
  <c r="D68" i="3" s="1"/>
  <c r="C43" i="7"/>
  <c r="F43" i="7" s="1"/>
  <c r="D38" i="3" s="1"/>
  <c r="C119" i="7"/>
  <c r="F119" i="7" s="1"/>
  <c r="D114" i="3" s="1"/>
  <c r="C48" i="7"/>
  <c r="F48" i="7" s="1"/>
  <c r="D43" i="3" s="1"/>
  <c r="C41" i="7"/>
  <c r="F41" i="7" s="1"/>
  <c r="D36" i="3" s="1"/>
  <c r="C34" i="7"/>
  <c r="F34" i="7" s="1"/>
  <c r="D29" i="3" s="1"/>
  <c r="C50" i="7"/>
  <c r="F50" i="7" s="1"/>
  <c r="D45" i="3" s="1"/>
  <c r="C66" i="7"/>
  <c r="F66" i="7" s="1"/>
  <c r="D61" i="3" s="1"/>
  <c r="C82" i="7"/>
  <c r="F82" i="7" s="1"/>
  <c r="D77" i="3" s="1"/>
  <c r="C98" i="7"/>
  <c r="F98" i="7" s="1"/>
  <c r="D93" i="3" s="1"/>
  <c r="C114" i="7"/>
  <c r="F114" i="7" s="1"/>
  <c r="D109" i="3" s="1"/>
  <c r="C27" i="7"/>
  <c r="F27" i="7" s="1"/>
  <c r="D22" i="3" s="1"/>
  <c r="C47" i="7"/>
  <c r="F47" i="7" s="1"/>
  <c r="D42" i="3" s="1"/>
  <c r="C67" i="7"/>
  <c r="F67" i="7" s="1"/>
  <c r="D62" i="3" s="1"/>
  <c r="C28" i="7"/>
  <c r="F28" i="7" s="1"/>
  <c r="D23" i="3" s="1"/>
  <c r="C60" i="7"/>
  <c r="F60" i="7" s="1"/>
  <c r="D55" i="3" s="1"/>
  <c r="C92" i="7"/>
  <c r="F92" i="7" s="1"/>
  <c r="D87" i="3" s="1"/>
  <c r="C53" i="7"/>
  <c r="F53" i="7" s="1"/>
  <c r="D48" i="3" s="1"/>
  <c r="C81" i="7"/>
  <c r="F81" i="7" s="1"/>
  <c r="D76" i="3" s="1"/>
  <c r="C113" i="7"/>
  <c r="F113" i="7" s="1"/>
  <c r="D108" i="3" s="1"/>
  <c r="C95" i="7"/>
  <c r="F95" i="7" s="1"/>
  <c r="D90" i="3" s="1"/>
  <c r="C127" i="7"/>
  <c r="F127" i="7" s="1"/>
  <c r="D122" i="3" s="1"/>
  <c r="C24" i="7"/>
  <c r="F24" i="7" s="1"/>
  <c r="D19" i="3" s="1"/>
  <c r="C88" i="7"/>
  <c r="F88" i="7" s="1"/>
  <c r="D83" i="3" s="1"/>
  <c r="C120" i="7"/>
  <c r="F120" i="7" s="1"/>
  <c r="D115" i="3" s="1"/>
  <c r="C21" i="7"/>
  <c r="F21" i="7" s="1"/>
  <c r="D16" i="3" s="1"/>
  <c r="C85" i="7"/>
  <c r="F85" i="7" s="1"/>
  <c r="D80" i="3" s="1"/>
  <c r="C117" i="7"/>
  <c r="F117" i="7" s="1"/>
  <c r="D112" i="3" s="1"/>
  <c r="C22" i="7"/>
  <c r="F22" i="7" s="1"/>
  <c r="D17" i="3" s="1"/>
  <c r="C54" i="7"/>
  <c r="F54" i="7" s="1"/>
  <c r="D49" i="3" s="1"/>
  <c r="C70" i="7"/>
  <c r="F70" i="7" s="1"/>
  <c r="D65" i="3" s="1"/>
  <c r="C86" i="7"/>
  <c r="F86" i="7" s="1"/>
  <c r="D81" i="3" s="1"/>
  <c r="C15" i="7"/>
  <c r="F15" i="7" s="1"/>
  <c r="D9" i="3" s="1"/>
  <c r="C31" i="7"/>
  <c r="F31" i="7" s="1"/>
  <c r="D26" i="3" s="1"/>
  <c r="C75" i="7"/>
  <c r="F75" i="7" s="1"/>
  <c r="D70" i="3" s="1"/>
  <c r="C107" i="7"/>
  <c r="F107" i="7" s="1"/>
  <c r="D102" i="3" s="1"/>
  <c r="C36" i="7"/>
  <c r="F36" i="7" s="1"/>
  <c r="D31" i="3" s="1"/>
  <c r="C100" i="7"/>
  <c r="F100" i="7" s="1"/>
  <c r="D95" i="3" s="1"/>
  <c r="C25" i="7"/>
  <c r="F25" i="7" s="1"/>
  <c r="D20" i="3" s="1"/>
  <c r="C61" i="7"/>
  <c r="F61" i="7" s="1"/>
  <c r="D56" i="3" s="1"/>
  <c r="C121" i="7"/>
  <c r="F121" i="7" s="1"/>
  <c r="D116" i="3" s="1"/>
  <c r="C71" i="7"/>
  <c r="F71" i="7" s="1"/>
  <c r="D66" i="3" s="1"/>
  <c r="C103" i="7"/>
  <c r="F103" i="7" s="1"/>
  <c r="D98" i="3" s="1"/>
  <c r="C32" i="7"/>
  <c r="F32" i="7" s="1"/>
  <c r="D27" i="3" s="1"/>
  <c r="C64" i="7"/>
  <c r="F64" i="7" s="1"/>
  <c r="D59" i="3" s="1"/>
  <c r="C96" i="7"/>
  <c r="F96" i="7" s="1"/>
  <c r="D91" i="3" s="1"/>
  <c r="C29" i="7"/>
  <c r="F29" i="7" s="1"/>
  <c r="D24" i="3" s="1"/>
  <c r="C57" i="7"/>
  <c r="F57" i="7" s="1"/>
  <c r="D52" i="3" s="1"/>
  <c r="C93" i="7"/>
  <c r="F93" i="7" s="1"/>
  <c r="D88" i="3" s="1"/>
  <c r="C18" i="7"/>
  <c r="F18" i="7" s="1"/>
  <c r="D12" i="3" s="1"/>
  <c r="C30" i="7"/>
  <c r="F30" i="7" s="1"/>
  <c r="D25" i="3" s="1"/>
  <c r="C38" i="7"/>
  <c r="F38" i="7" s="1"/>
  <c r="D33" i="3" s="1"/>
  <c r="C42" i="7"/>
  <c r="F42" i="7" s="1"/>
  <c r="D37" i="3" s="1"/>
  <c r="C46" i="7"/>
  <c r="F46" i="7" s="1"/>
  <c r="D41" i="3" s="1"/>
  <c r="C78" i="7"/>
  <c r="F78" i="7" s="1"/>
  <c r="D73" i="3" s="1"/>
  <c r="C102" i="7"/>
  <c r="F102" i="7" s="1"/>
  <c r="D97" i="3" s="1"/>
  <c r="C118" i="7"/>
  <c r="F118" i="7" s="1"/>
  <c r="D113" i="3" s="1"/>
  <c r="C11" i="7"/>
  <c r="F11" i="7" s="1"/>
  <c r="D5" i="3" s="1"/>
  <c r="C51" i="7"/>
  <c r="F51" i="7" s="1"/>
  <c r="D46" i="3" s="1"/>
  <c r="C55" i="7"/>
  <c r="F55" i="7" s="1"/>
  <c r="D50" i="3" s="1"/>
  <c r="C63" i="7"/>
  <c r="F63" i="7" s="1"/>
  <c r="D58" i="3" s="1"/>
  <c r="C83" i="7"/>
  <c r="F83" i="7" s="1"/>
  <c r="D78" i="3" s="1"/>
  <c r="C99" i="7"/>
  <c r="F99" i="7" s="1"/>
  <c r="D94" i="3" s="1"/>
  <c r="C12" i="7"/>
  <c r="F12" i="7" s="1"/>
  <c r="D6" i="3" s="1"/>
  <c r="C56" i="7"/>
  <c r="F56" i="7" s="1"/>
  <c r="D51" i="3" s="1"/>
  <c r="C68" i="7"/>
  <c r="F68" i="7" s="1"/>
  <c r="D63" i="3" s="1"/>
  <c r="C84" i="7"/>
  <c r="F84" i="7" s="1"/>
  <c r="D79" i="3" s="1"/>
  <c r="C112" i="7"/>
  <c r="F112" i="7" s="1"/>
  <c r="D107" i="3" s="1"/>
  <c r="C124" i="7"/>
  <c r="F124" i="7" s="1"/>
  <c r="D119" i="3" s="1"/>
  <c r="C128" i="7"/>
  <c r="F128" i="7" s="1"/>
  <c r="D123" i="3" s="1"/>
  <c r="C125" i="7"/>
  <c r="F125" i="7" s="1"/>
  <c r="D120" i="3" s="1"/>
  <c r="C13" i="7"/>
  <c r="F13" i="7" s="1"/>
  <c r="D7" i="3" s="1"/>
  <c r="C45" i="7"/>
  <c r="F45" i="7" s="1"/>
  <c r="D40" i="3" s="1"/>
  <c r="C49" i="7"/>
  <c r="F49" i="7" s="1"/>
  <c r="D44" i="3" s="1"/>
  <c r="C89" i="7"/>
  <c r="F89" i="7" s="1"/>
  <c r="D84" i="3" s="1"/>
  <c r="C97" i="7"/>
  <c r="F97" i="7" s="1"/>
  <c r="D92" i="3" s="1"/>
  <c r="C109" i="7"/>
  <c r="F109" i="7" s="1"/>
  <c r="D104" i="3" s="1"/>
  <c r="D125" i="3" l="1"/>
  <c r="D14" i="3"/>
  <c r="D4" i="3" l="1"/>
  <c r="D130" i="11"/>
  <c r="D7" i="7"/>
  <c r="C14" i="6"/>
  <c r="C125" i="6"/>
  <c r="D125" i="6"/>
  <c r="E125" i="6"/>
  <c r="F125" i="6"/>
  <c r="D14" i="6"/>
  <c r="E14" i="6"/>
  <c r="F14" i="6"/>
  <c r="E14" i="3"/>
  <c r="E4" i="3" s="1"/>
  <c r="F14" i="3"/>
  <c r="F4" i="3" s="1"/>
  <c r="G14" i="3"/>
  <c r="G4" i="3" s="1"/>
  <c r="H14" i="3"/>
  <c r="H4" i="3" s="1"/>
  <c r="D11" i="7" l="1"/>
  <c r="G11" i="7" s="1"/>
  <c r="D15" i="7"/>
  <c r="D19" i="7"/>
  <c r="D23" i="7"/>
  <c r="D27" i="7"/>
  <c r="G27" i="7" s="1"/>
  <c r="D31" i="7"/>
  <c r="D35" i="7"/>
  <c r="D39" i="7"/>
  <c r="D13" i="7"/>
  <c r="G13" i="7" s="1"/>
  <c r="D18" i="7"/>
  <c r="D24" i="7"/>
  <c r="D29" i="7"/>
  <c r="D34" i="7"/>
  <c r="G34" i="7" s="1"/>
  <c r="D40" i="7"/>
  <c r="D44" i="7"/>
  <c r="D48" i="7"/>
  <c r="D52" i="7"/>
  <c r="G52" i="7" s="1"/>
  <c r="D56" i="7"/>
  <c r="D60" i="7"/>
  <c r="D64" i="7"/>
  <c r="D68" i="7"/>
  <c r="G68" i="7" s="1"/>
  <c r="D72" i="7"/>
  <c r="D76" i="7"/>
  <c r="D80" i="7"/>
  <c r="D84" i="7"/>
  <c r="G84" i="7" s="1"/>
  <c r="D88" i="7"/>
  <c r="G88" i="7" s="1"/>
  <c r="D92" i="7"/>
  <c r="D96" i="7"/>
  <c r="D100" i="7"/>
  <c r="G100" i="7" s="1"/>
  <c r="D104" i="7"/>
  <c r="G104" i="7" s="1"/>
  <c r="D108" i="7"/>
  <c r="D112" i="7"/>
  <c r="D116" i="7"/>
  <c r="G116" i="7" s="1"/>
  <c r="D120" i="7"/>
  <c r="G120" i="7" s="1"/>
  <c r="D124" i="7"/>
  <c r="G124" i="7" s="1"/>
  <c r="D128" i="7"/>
  <c r="D21" i="7"/>
  <c r="G21" i="7" s="1"/>
  <c r="D32" i="7"/>
  <c r="D42" i="7"/>
  <c r="D50" i="7"/>
  <c r="D62" i="7"/>
  <c r="G62" i="7" s="1"/>
  <c r="D70" i="7"/>
  <c r="D82" i="7"/>
  <c r="D90" i="7"/>
  <c r="D102" i="7"/>
  <c r="G102" i="7" s="1"/>
  <c r="D114" i="7"/>
  <c r="D126" i="7"/>
  <c r="D22" i="7"/>
  <c r="D33" i="7"/>
  <c r="G33" i="7" s="1"/>
  <c r="D43" i="7"/>
  <c r="D55" i="7"/>
  <c r="D67" i="7"/>
  <c r="D79" i="7"/>
  <c r="G79" i="7" s="1"/>
  <c r="D91" i="7"/>
  <c r="D103" i="7"/>
  <c r="D115" i="7"/>
  <c r="D127" i="7"/>
  <c r="G127" i="7" s="1"/>
  <c r="D14" i="7"/>
  <c r="D20" i="7"/>
  <c r="D25" i="7"/>
  <c r="D30" i="7"/>
  <c r="G30" i="7" s="1"/>
  <c r="D36" i="7"/>
  <c r="G36" i="7" s="1"/>
  <c r="D41" i="7"/>
  <c r="D45" i="7"/>
  <c r="D49" i="7"/>
  <c r="G49" i="7" s="1"/>
  <c r="D53" i="7"/>
  <c r="D57" i="7"/>
  <c r="D61" i="7"/>
  <c r="D65" i="7"/>
  <c r="G65" i="7" s="1"/>
  <c r="D69" i="7"/>
  <c r="D73" i="7"/>
  <c r="D77" i="7"/>
  <c r="D81" i="7"/>
  <c r="G81" i="7" s="1"/>
  <c r="D85" i="7"/>
  <c r="D89" i="7"/>
  <c r="D93" i="7"/>
  <c r="D97" i="7"/>
  <c r="G97" i="7" s="1"/>
  <c r="D101" i="7"/>
  <c r="D105" i="7"/>
  <c r="D109" i="7"/>
  <c r="D113" i="7"/>
  <c r="G113" i="7" s="1"/>
  <c r="D117" i="7"/>
  <c r="D121" i="7"/>
  <c r="D125" i="7"/>
  <c r="D129" i="7"/>
  <c r="G129" i="7" s="1"/>
  <c r="D16" i="7"/>
  <c r="D26" i="7"/>
  <c r="D37" i="7"/>
  <c r="D46" i="7"/>
  <c r="G46" i="7" s="1"/>
  <c r="D54" i="7"/>
  <c r="D66" i="7"/>
  <c r="D74" i="7"/>
  <c r="D86" i="7"/>
  <c r="G86" i="7" s="1"/>
  <c r="D98" i="7"/>
  <c r="D106" i="7"/>
  <c r="D118" i="7"/>
  <c r="D12" i="7"/>
  <c r="G12" i="7" s="1"/>
  <c r="D28" i="7"/>
  <c r="D47" i="7"/>
  <c r="D63" i="7"/>
  <c r="D75" i="7"/>
  <c r="G75" i="7" s="1"/>
  <c r="D87" i="7"/>
  <c r="D99" i="7"/>
  <c r="D111" i="7"/>
  <c r="D123" i="7"/>
  <c r="G123" i="7" s="1"/>
  <c r="D58" i="7"/>
  <c r="D78" i="7"/>
  <c r="D94" i="7"/>
  <c r="D110" i="7"/>
  <c r="G110" i="7" s="1"/>
  <c r="D122" i="7"/>
  <c r="D17" i="7"/>
  <c r="G17" i="7" s="1"/>
  <c r="D38" i="7"/>
  <c r="D51" i="7"/>
  <c r="G51" i="7" s="1"/>
  <c r="D59" i="7"/>
  <c r="D71" i="7"/>
  <c r="D83" i="7"/>
  <c r="D95" i="7"/>
  <c r="G95" i="7" s="1"/>
  <c r="D107" i="7"/>
  <c r="D119" i="7"/>
  <c r="E4" i="6"/>
  <c r="D4" i="6"/>
  <c r="F4" i="6"/>
  <c r="C4" i="6"/>
  <c r="I125" i="3"/>
  <c r="I4" i="3" s="1"/>
  <c r="C25" i="3"/>
  <c r="J25" i="3" s="1"/>
  <c r="C47" i="3"/>
  <c r="J47" i="3" s="1"/>
  <c r="C79" i="3"/>
  <c r="J79" i="3" s="1"/>
  <c r="C95" i="3"/>
  <c r="J95" i="3" s="1"/>
  <c r="C7" i="3"/>
  <c r="J7" i="3" s="1"/>
  <c r="C28" i="3"/>
  <c r="J28" i="3" s="1"/>
  <c r="C16" i="3"/>
  <c r="J16" i="3" s="1"/>
  <c r="C83" i="3" l="1"/>
  <c r="J83" i="3" s="1"/>
  <c r="C96" i="16" s="1"/>
  <c r="C122" i="3"/>
  <c r="J122" i="3" s="1"/>
  <c r="C111" i="3"/>
  <c r="J111" i="3" s="1"/>
  <c r="C122" i="17" s="1"/>
  <c r="C63" i="3"/>
  <c r="J63" i="3" s="1"/>
  <c r="C76" i="16" s="1"/>
  <c r="C22" i="3"/>
  <c r="J22" i="3" s="1"/>
  <c r="C35" i="16" s="1"/>
  <c r="C29" i="3"/>
  <c r="J29" i="3" s="1"/>
  <c r="C119" i="3"/>
  <c r="J119" i="3" s="1"/>
  <c r="C130" i="17" s="1"/>
  <c r="C97" i="3"/>
  <c r="J97" i="3" s="1"/>
  <c r="C108" i="17" s="1"/>
  <c r="C92" i="3"/>
  <c r="J92" i="3" s="1"/>
  <c r="C103" i="17" s="1"/>
  <c r="C76" i="3"/>
  <c r="J76" i="3" s="1"/>
  <c r="C89" i="16" s="1"/>
  <c r="C57" i="3"/>
  <c r="J57" i="3" s="1"/>
  <c r="C70" i="16" s="1"/>
  <c r="C74" i="3"/>
  <c r="J74" i="3" s="1"/>
  <c r="C85" i="17" s="1"/>
  <c r="C99" i="3"/>
  <c r="J99" i="3" s="1"/>
  <c r="C110" i="17" s="1"/>
  <c r="C31" i="3"/>
  <c r="J31" i="3" s="1"/>
  <c r="C42" i="17" s="1"/>
  <c r="C115" i="3"/>
  <c r="J115" i="3" s="1"/>
  <c r="C126" i="17" s="1"/>
  <c r="C124" i="3"/>
  <c r="J124" i="3" s="1"/>
  <c r="C135" i="17" s="1"/>
  <c r="C44" i="3"/>
  <c r="J44" i="3" s="1"/>
  <c r="C55" i="17" s="1"/>
  <c r="C108" i="3"/>
  <c r="J108" i="3" s="1"/>
  <c r="C121" i="16" s="1"/>
  <c r="C60" i="3"/>
  <c r="J60" i="3" s="1"/>
  <c r="C71" i="17" s="1"/>
  <c r="C81" i="3"/>
  <c r="J81" i="3" s="1"/>
  <c r="C92" i="17" s="1"/>
  <c r="C90" i="3"/>
  <c r="J90" i="3" s="1"/>
  <c r="C101" i="17" s="1"/>
  <c r="C41" i="3"/>
  <c r="J41" i="3" s="1"/>
  <c r="C52" i="17" s="1"/>
  <c r="C70" i="3"/>
  <c r="J70" i="3" s="1"/>
  <c r="C81" i="17" s="1"/>
  <c r="C33" i="3"/>
  <c r="J33" i="3" s="1"/>
  <c r="C44" i="17" s="1"/>
  <c r="G38" i="7"/>
  <c r="C106" i="3"/>
  <c r="J106" i="3" s="1"/>
  <c r="C119" i="16" s="1"/>
  <c r="G111" i="7"/>
  <c r="C58" i="3"/>
  <c r="J58" i="3" s="1"/>
  <c r="C69" i="17" s="1"/>
  <c r="G63" i="7"/>
  <c r="C69" i="3"/>
  <c r="J69" i="3" s="1"/>
  <c r="C80" i="17" s="1"/>
  <c r="G74" i="7"/>
  <c r="C120" i="3"/>
  <c r="J120" i="3" s="1"/>
  <c r="C131" i="17" s="1"/>
  <c r="G125" i="7"/>
  <c r="C88" i="3"/>
  <c r="J88" i="3" s="1"/>
  <c r="C99" i="17" s="1"/>
  <c r="G93" i="7"/>
  <c r="C56" i="3"/>
  <c r="J56" i="3" s="1"/>
  <c r="C67" i="17" s="1"/>
  <c r="G61" i="7"/>
  <c r="C20" i="3"/>
  <c r="J20" i="3" s="1"/>
  <c r="C31" i="17" s="1"/>
  <c r="G25" i="7"/>
  <c r="C110" i="3"/>
  <c r="J110" i="3" s="1"/>
  <c r="C121" i="17" s="1"/>
  <c r="G115" i="7"/>
  <c r="C17" i="3"/>
  <c r="J17" i="3" s="1"/>
  <c r="C28" i="17" s="1"/>
  <c r="G22" i="7"/>
  <c r="C45" i="3"/>
  <c r="J45" i="3" s="1"/>
  <c r="C56" i="17" s="1"/>
  <c r="G50" i="7"/>
  <c r="C107" i="3"/>
  <c r="J107" i="3" s="1"/>
  <c r="C118" i="17" s="1"/>
  <c r="G112" i="7"/>
  <c r="C91" i="3"/>
  <c r="J91" i="3" s="1"/>
  <c r="C102" i="17" s="1"/>
  <c r="G96" i="7"/>
  <c r="C59" i="3"/>
  <c r="J59" i="3" s="1"/>
  <c r="C72" i="16" s="1"/>
  <c r="G64" i="7"/>
  <c r="C43" i="3"/>
  <c r="J43" i="3" s="1"/>
  <c r="C56" i="16" s="1"/>
  <c r="G48" i="7"/>
  <c r="C24" i="3"/>
  <c r="J24" i="3" s="1"/>
  <c r="C35" i="17" s="1"/>
  <c r="G29" i="7"/>
  <c r="C18" i="3"/>
  <c r="J18" i="3" s="1"/>
  <c r="G23" i="7"/>
  <c r="C66" i="3"/>
  <c r="J66" i="3" s="1"/>
  <c r="C77" i="17" s="1"/>
  <c r="G71" i="7"/>
  <c r="C94" i="3"/>
  <c r="J94" i="3" s="1"/>
  <c r="C105" i="17" s="1"/>
  <c r="G99" i="7"/>
  <c r="C42" i="3"/>
  <c r="J42" i="3" s="1"/>
  <c r="C55" i="16" s="1"/>
  <c r="G47" i="7"/>
  <c r="C101" i="3"/>
  <c r="J101" i="3" s="1"/>
  <c r="C112" i="17" s="1"/>
  <c r="G106" i="7"/>
  <c r="C61" i="3"/>
  <c r="J61" i="3" s="1"/>
  <c r="C72" i="17" s="1"/>
  <c r="G66" i="7"/>
  <c r="C21" i="3"/>
  <c r="J21" i="3" s="1"/>
  <c r="C32" i="17" s="1"/>
  <c r="G26" i="7"/>
  <c r="C116" i="3"/>
  <c r="J116" i="3" s="1"/>
  <c r="C127" i="17" s="1"/>
  <c r="G121" i="7"/>
  <c r="C100" i="3"/>
  <c r="J100" i="3" s="1"/>
  <c r="C111" i="17" s="1"/>
  <c r="G105" i="7"/>
  <c r="C84" i="3"/>
  <c r="J84" i="3" s="1"/>
  <c r="C95" i="17" s="1"/>
  <c r="G89" i="7"/>
  <c r="C68" i="3"/>
  <c r="J68" i="3" s="1"/>
  <c r="C79" i="17" s="1"/>
  <c r="G73" i="7"/>
  <c r="C52" i="3"/>
  <c r="J52" i="3" s="1"/>
  <c r="C63" i="17" s="1"/>
  <c r="G57" i="7"/>
  <c r="C36" i="3"/>
  <c r="J36" i="3" s="1"/>
  <c r="C47" i="17" s="1"/>
  <c r="G41" i="7"/>
  <c r="C15" i="3"/>
  <c r="J15" i="3" s="1"/>
  <c r="C28" i="16" s="1"/>
  <c r="G20" i="7"/>
  <c r="C98" i="3"/>
  <c r="J98" i="3" s="1"/>
  <c r="C109" i="17" s="1"/>
  <c r="G103" i="7"/>
  <c r="C50" i="3"/>
  <c r="J50" i="3" s="1"/>
  <c r="C61" i="17" s="1"/>
  <c r="G55" i="7"/>
  <c r="C121" i="3"/>
  <c r="J121" i="3" s="1"/>
  <c r="C132" i="17" s="1"/>
  <c r="G126" i="7"/>
  <c r="C77" i="3"/>
  <c r="J77" i="3" s="1"/>
  <c r="C88" i="17" s="1"/>
  <c r="G82" i="7"/>
  <c r="C37" i="3"/>
  <c r="J37" i="3" s="1"/>
  <c r="C48" i="17" s="1"/>
  <c r="G42" i="7"/>
  <c r="C103" i="3"/>
  <c r="J103" i="3" s="1"/>
  <c r="C116" i="16" s="1"/>
  <c r="G108" i="7"/>
  <c r="C87" i="3"/>
  <c r="J87" i="3" s="1"/>
  <c r="C98" i="17" s="1"/>
  <c r="G92" i="7"/>
  <c r="C71" i="3"/>
  <c r="J71" i="3" s="1"/>
  <c r="C84" i="16" s="1"/>
  <c r="G76" i="7"/>
  <c r="C55" i="3"/>
  <c r="J55" i="3" s="1"/>
  <c r="C66" i="17" s="1"/>
  <c r="G60" i="7"/>
  <c r="C39" i="3"/>
  <c r="J39" i="3" s="1"/>
  <c r="C50" i="17" s="1"/>
  <c r="G44" i="7"/>
  <c r="C19" i="3"/>
  <c r="J19" i="3" s="1"/>
  <c r="C30" i="17" s="1"/>
  <c r="G24" i="7"/>
  <c r="C30" i="3"/>
  <c r="J30" i="3" s="1"/>
  <c r="C41" i="17" s="1"/>
  <c r="G35" i="7"/>
  <c r="C13" i="3"/>
  <c r="J13" i="3" s="1"/>
  <c r="C24" i="17" s="1"/>
  <c r="G19" i="7"/>
  <c r="C6" i="3"/>
  <c r="J6" i="3" s="1"/>
  <c r="C17" i="17" s="1"/>
  <c r="C118" i="3"/>
  <c r="J118" i="3" s="1"/>
  <c r="C129" i="17" s="1"/>
  <c r="C46" i="3"/>
  <c r="J46" i="3" s="1"/>
  <c r="C57" i="17" s="1"/>
  <c r="C105" i="3"/>
  <c r="J105" i="3" s="1"/>
  <c r="C116" i="17" s="1"/>
  <c r="C102" i="3"/>
  <c r="J102" i="3" s="1"/>
  <c r="C113" i="17" s="1"/>
  <c r="G107" i="7"/>
  <c r="C54" i="3"/>
  <c r="J54" i="3" s="1"/>
  <c r="C65" i="17" s="1"/>
  <c r="G59" i="7"/>
  <c r="C117" i="3"/>
  <c r="J117" i="3" s="1"/>
  <c r="C128" i="17" s="1"/>
  <c r="G122" i="7"/>
  <c r="C53" i="3"/>
  <c r="J53" i="3" s="1"/>
  <c r="C66" i="16" s="1"/>
  <c r="G58" i="7"/>
  <c r="C82" i="3"/>
  <c r="J82" i="3" s="1"/>
  <c r="C93" i="17" s="1"/>
  <c r="G87" i="7"/>
  <c r="C23" i="3"/>
  <c r="G28" i="7"/>
  <c r="C93" i="3"/>
  <c r="J93" i="3" s="1"/>
  <c r="C104" i="17" s="1"/>
  <c r="G98" i="7"/>
  <c r="C49" i="3"/>
  <c r="J49" i="3" s="1"/>
  <c r="C62" i="16" s="1"/>
  <c r="G54" i="7"/>
  <c r="C10" i="3"/>
  <c r="J10" i="3" s="1"/>
  <c r="C21" i="17" s="1"/>
  <c r="G16" i="7"/>
  <c r="C112" i="3"/>
  <c r="J112" i="3" s="1"/>
  <c r="C123" i="17" s="1"/>
  <c r="G117" i="7"/>
  <c r="C96" i="3"/>
  <c r="J96" i="3" s="1"/>
  <c r="C107" i="17" s="1"/>
  <c r="G101" i="7"/>
  <c r="C80" i="3"/>
  <c r="J80" i="3" s="1"/>
  <c r="C93" i="16" s="1"/>
  <c r="G85" i="7"/>
  <c r="C64" i="3"/>
  <c r="J64" i="3" s="1"/>
  <c r="C75" i="17" s="1"/>
  <c r="G69" i="7"/>
  <c r="C48" i="3"/>
  <c r="J48" i="3" s="1"/>
  <c r="C61" i="16" s="1"/>
  <c r="G53" i="7"/>
  <c r="C8" i="3"/>
  <c r="J8" i="3" s="1"/>
  <c r="C19" i="17" s="1"/>
  <c r="G14" i="7"/>
  <c r="C86" i="3"/>
  <c r="J86" i="3" s="1"/>
  <c r="C97" i="17" s="1"/>
  <c r="G91" i="7"/>
  <c r="C38" i="3"/>
  <c r="J38" i="3" s="1"/>
  <c r="C51" i="16" s="1"/>
  <c r="G43" i="7"/>
  <c r="C109" i="3"/>
  <c r="J109" i="3" s="1"/>
  <c r="C120" i="17" s="1"/>
  <c r="G114" i="7"/>
  <c r="C65" i="3"/>
  <c r="J65" i="3" s="1"/>
  <c r="C76" i="17" s="1"/>
  <c r="G70" i="7"/>
  <c r="C27" i="3"/>
  <c r="J27" i="3" s="1"/>
  <c r="C38" i="17" s="1"/>
  <c r="G32" i="7"/>
  <c r="C67" i="3"/>
  <c r="J67" i="3" s="1"/>
  <c r="C80" i="16" s="1"/>
  <c r="G72" i="7"/>
  <c r="C51" i="3"/>
  <c r="J51" i="3" s="1"/>
  <c r="C62" i="17" s="1"/>
  <c r="G56" i="7"/>
  <c r="C35" i="3"/>
  <c r="J35" i="3" s="1"/>
  <c r="C48" i="16" s="1"/>
  <c r="G40" i="7"/>
  <c r="C12" i="3"/>
  <c r="J12" i="3" s="1"/>
  <c r="C23" i="17" s="1"/>
  <c r="G18" i="7"/>
  <c r="C26" i="3"/>
  <c r="J26" i="3" s="1"/>
  <c r="C39" i="16" s="1"/>
  <c r="G31" i="7"/>
  <c r="C9" i="3"/>
  <c r="J9" i="3" s="1"/>
  <c r="C20" i="17" s="1"/>
  <c r="G15" i="7"/>
  <c r="C78" i="3"/>
  <c r="J78" i="3" s="1"/>
  <c r="C91" i="16" s="1"/>
  <c r="G83" i="7"/>
  <c r="C89" i="3"/>
  <c r="J89" i="3" s="1"/>
  <c r="C100" i="17" s="1"/>
  <c r="G94" i="7"/>
  <c r="C113" i="3"/>
  <c r="J113" i="3" s="1"/>
  <c r="C124" i="17" s="1"/>
  <c r="G118" i="7"/>
  <c r="C32" i="3"/>
  <c r="J32" i="3" s="1"/>
  <c r="C43" i="17" s="1"/>
  <c r="G37" i="7"/>
  <c r="C104" i="3"/>
  <c r="J104" i="3" s="1"/>
  <c r="C115" i="17" s="1"/>
  <c r="G109" i="7"/>
  <c r="C72" i="3"/>
  <c r="J72" i="3" s="1"/>
  <c r="C85" i="16" s="1"/>
  <c r="G77" i="7"/>
  <c r="C40" i="3"/>
  <c r="J40" i="3" s="1"/>
  <c r="C51" i="17" s="1"/>
  <c r="G45" i="7"/>
  <c r="C62" i="3"/>
  <c r="J62" i="3" s="1"/>
  <c r="C73" i="17" s="1"/>
  <c r="G67" i="7"/>
  <c r="C85" i="3"/>
  <c r="J85" i="3" s="1"/>
  <c r="C96" i="17" s="1"/>
  <c r="G90" i="7"/>
  <c r="C123" i="3"/>
  <c r="J123" i="3" s="1"/>
  <c r="C134" i="17" s="1"/>
  <c r="G128" i="7"/>
  <c r="C75" i="3"/>
  <c r="J75" i="3" s="1"/>
  <c r="C88" i="16" s="1"/>
  <c r="G80" i="7"/>
  <c r="C34" i="3"/>
  <c r="J34" i="3" s="1"/>
  <c r="C47" i="16" s="1"/>
  <c r="G39" i="7"/>
  <c r="C114" i="3"/>
  <c r="J114" i="3" s="1"/>
  <c r="C125" i="17" s="1"/>
  <c r="G119" i="7"/>
  <c r="C73" i="3"/>
  <c r="J73" i="3" s="1"/>
  <c r="C84" i="17" s="1"/>
  <c r="G78" i="7"/>
  <c r="C11" i="3"/>
  <c r="J11" i="3" s="1"/>
  <c r="C24" i="16" s="1"/>
  <c r="C133" i="17"/>
  <c r="C135" i="16"/>
  <c r="C40" i="17"/>
  <c r="C42" i="16"/>
  <c r="C36" i="17"/>
  <c r="C38" i="16"/>
  <c r="C27" i="17"/>
  <c r="C29" i="16"/>
  <c r="C58" i="17"/>
  <c r="C60" i="16"/>
  <c r="C90" i="17"/>
  <c r="C92" i="16"/>
  <c r="C94" i="17"/>
  <c r="C106" i="17"/>
  <c r="C108" i="16"/>
  <c r="C39" i="17"/>
  <c r="C41" i="16"/>
  <c r="C18" i="17"/>
  <c r="C20" i="16"/>
  <c r="J23" i="3" l="1"/>
  <c r="C34" i="17" s="1"/>
  <c r="C132" i="16"/>
  <c r="C124" i="16"/>
  <c r="C94" i="16"/>
  <c r="C110" i="16"/>
  <c r="C74" i="17"/>
  <c r="I74" i="17" s="1"/>
  <c r="C44" i="16"/>
  <c r="C87" i="16"/>
  <c r="C33" i="17"/>
  <c r="I33" i="17" s="1"/>
  <c r="C87" i="17"/>
  <c r="K87" i="17" s="1"/>
  <c r="C119" i="17"/>
  <c r="K119" i="17" s="1"/>
  <c r="C53" i="17"/>
  <c r="K53" i="17" s="1"/>
  <c r="C117" i="17"/>
  <c r="L117" i="17" s="1"/>
  <c r="C54" i="16"/>
  <c r="C33" i="16"/>
  <c r="C57" i="16"/>
  <c r="C105" i="16"/>
  <c r="C120" i="16"/>
  <c r="C70" i="17"/>
  <c r="L70" i="17" s="1"/>
  <c r="C79" i="16"/>
  <c r="C68" i="17"/>
  <c r="K68" i="17" s="1"/>
  <c r="C128" i="16"/>
  <c r="C114" i="17"/>
  <c r="L114" i="17" s="1"/>
  <c r="C112" i="16"/>
  <c r="C82" i="17"/>
  <c r="K82" i="17" s="1"/>
  <c r="C26" i="17"/>
  <c r="L26" i="17" s="1"/>
  <c r="C137" i="16"/>
  <c r="C73" i="16"/>
  <c r="C83" i="16"/>
  <c r="C103" i="16"/>
  <c r="C118" i="16"/>
  <c r="C19" i="16"/>
  <c r="C113" i="16"/>
  <c r="C32" i="16"/>
  <c r="C46" i="16"/>
  <c r="C133" i="16"/>
  <c r="C131" i="16"/>
  <c r="C71" i="16"/>
  <c r="C23" i="16"/>
  <c r="C34" i="16"/>
  <c r="C100" i="16"/>
  <c r="C114" i="16"/>
  <c r="C78" i="17"/>
  <c r="I78" i="17" s="1"/>
  <c r="C95" i="16"/>
  <c r="C63" i="16"/>
  <c r="C26" i="16"/>
  <c r="C31" i="16"/>
  <c r="C122" i="16"/>
  <c r="C64" i="17"/>
  <c r="R64" i="17" s="1"/>
  <c r="S64" i="17" s="1"/>
  <c r="C49" i="16"/>
  <c r="C45" i="16"/>
  <c r="C107" i="16"/>
  <c r="C59" i="17"/>
  <c r="R59" i="17" s="1"/>
  <c r="S59" i="17" s="1"/>
  <c r="C58" i="16"/>
  <c r="C123" i="16"/>
  <c r="C54" i="17"/>
  <c r="R54" i="17" s="1"/>
  <c r="S54" i="17" s="1"/>
  <c r="C40" i="16"/>
  <c r="C134" i="16"/>
  <c r="C60" i="17"/>
  <c r="K60" i="17" s="1"/>
  <c r="C104" i="16"/>
  <c r="C86" i="17"/>
  <c r="R86" i="17" s="1"/>
  <c r="S86" i="17" s="1"/>
  <c r="C37" i="17"/>
  <c r="R37" i="17" s="1"/>
  <c r="S37" i="17" s="1"/>
  <c r="C115" i="16"/>
  <c r="C89" i="17"/>
  <c r="K89" i="17" s="1"/>
  <c r="C67" i="16"/>
  <c r="C25" i="16"/>
  <c r="C29" i="17"/>
  <c r="R29" i="17" s="1"/>
  <c r="S29" i="17" s="1"/>
  <c r="C86" i="16"/>
  <c r="C68" i="16"/>
  <c r="C64" i="16"/>
  <c r="C45" i="17"/>
  <c r="R45" i="17" s="1"/>
  <c r="S45" i="17" s="1"/>
  <c r="C127" i="16"/>
  <c r="C91" i="17"/>
  <c r="R91" i="17" s="1"/>
  <c r="S91" i="17" s="1"/>
  <c r="C81" i="16"/>
  <c r="C75" i="16"/>
  <c r="C59" i="16"/>
  <c r="G10" i="7"/>
  <c r="C22" i="16"/>
  <c r="C136" i="16"/>
  <c r="C102" i="16"/>
  <c r="C50" i="16"/>
  <c r="C125" i="16"/>
  <c r="C111" i="16"/>
  <c r="C99" i="16"/>
  <c r="C69" i="16"/>
  <c r="C49" i="17"/>
  <c r="R49" i="17" s="1"/>
  <c r="S49" i="17" s="1"/>
  <c r="C46" i="17"/>
  <c r="R46" i="17" s="1"/>
  <c r="S46" i="17" s="1"/>
  <c r="C125" i="3"/>
  <c r="C83" i="17"/>
  <c r="R83" i="17" s="1"/>
  <c r="S83" i="17" s="1"/>
  <c r="C21" i="16"/>
  <c r="C37" i="16"/>
  <c r="C130" i="16"/>
  <c r="C126" i="16"/>
  <c r="C106" i="16"/>
  <c r="C98" i="16"/>
  <c r="C90" i="16"/>
  <c r="C82" i="16"/>
  <c r="C78" i="16"/>
  <c r="C74" i="16"/>
  <c r="C53" i="16"/>
  <c r="C30" i="16"/>
  <c r="C43" i="16"/>
  <c r="C129" i="16"/>
  <c r="C117" i="16"/>
  <c r="C109" i="16"/>
  <c r="C101" i="16"/>
  <c r="C97" i="16"/>
  <c r="C77" i="16"/>
  <c r="C65" i="16"/>
  <c r="C52" i="16"/>
  <c r="C22" i="17"/>
  <c r="R22" i="17" s="1"/>
  <c r="S22" i="17" s="1"/>
  <c r="K66" i="16"/>
  <c r="K38" i="16"/>
  <c r="K89" i="16"/>
  <c r="K85" i="16"/>
  <c r="K61" i="16"/>
  <c r="K56" i="16"/>
  <c r="K20" i="16"/>
  <c r="K24" i="16"/>
  <c r="K70" i="16"/>
  <c r="K62" i="16"/>
  <c r="K29" i="16"/>
  <c r="K35" i="16"/>
  <c r="K121" i="16"/>
  <c r="K93" i="16"/>
  <c r="K41" i="16"/>
  <c r="K116" i="16"/>
  <c r="K108" i="16"/>
  <c r="K96" i="16"/>
  <c r="K92" i="16"/>
  <c r="K88" i="16"/>
  <c r="K84" i="16"/>
  <c r="K80" i="16"/>
  <c r="K76" i="16"/>
  <c r="K72" i="16"/>
  <c r="K60" i="16"/>
  <c r="K55" i="16"/>
  <c r="K51" i="16"/>
  <c r="K28" i="16"/>
  <c r="K42" i="16"/>
  <c r="K39" i="16"/>
  <c r="K47" i="16"/>
  <c r="K135" i="16"/>
  <c r="K119" i="16"/>
  <c r="K91" i="16"/>
  <c r="K48" i="16"/>
  <c r="I41" i="16"/>
  <c r="I132" i="16"/>
  <c r="I116" i="16"/>
  <c r="I108" i="16"/>
  <c r="I96" i="16"/>
  <c r="I92" i="16"/>
  <c r="I88" i="16"/>
  <c r="I84" i="16"/>
  <c r="I80" i="16"/>
  <c r="I76" i="16"/>
  <c r="I72" i="16"/>
  <c r="I70" i="16"/>
  <c r="I66" i="16"/>
  <c r="I62" i="16"/>
  <c r="I60" i="16"/>
  <c r="I55" i="16"/>
  <c r="I51" i="16"/>
  <c r="I28" i="16"/>
  <c r="I29" i="16"/>
  <c r="I38" i="16"/>
  <c r="I42" i="16"/>
  <c r="I35" i="16"/>
  <c r="I39" i="16"/>
  <c r="I47" i="16"/>
  <c r="I135" i="16"/>
  <c r="I121" i="16"/>
  <c r="I119" i="16"/>
  <c r="I93" i="16"/>
  <c r="I91" i="16"/>
  <c r="I89" i="16"/>
  <c r="I85" i="16"/>
  <c r="I61" i="16"/>
  <c r="I56" i="16"/>
  <c r="I48" i="16"/>
  <c r="R30" i="17"/>
  <c r="S30" i="17" s="1"/>
  <c r="K30" i="17"/>
  <c r="I30" i="17"/>
  <c r="L30" i="17"/>
  <c r="R38" i="17"/>
  <c r="S38" i="17" s="1"/>
  <c r="K38" i="17"/>
  <c r="I38" i="17"/>
  <c r="L38" i="17"/>
  <c r="R42" i="17"/>
  <c r="S42" i="17" s="1"/>
  <c r="K42" i="17"/>
  <c r="I42" i="17"/>
  <c r="L42" i="17"/>
  <c r="L31" i="17"/>
  <c r="R31" i="17"/>
  <c r="S31" i="17" s="1"/>
  <c r="I31" i="17"/>
  <c r="K31" i="17"/>
  <c r="L35" i="17"/>
  <c r="R35" i="17"/>
  <c r="S35" i="17" s="1"/>
  <c r="I35" i="17"/>
  <c r="K35" i="17"/>
  <c r="L39" i="17"/>
  <c r="R39" i="17"/>
  <c r="S39" i="17" s="1"/>
  <c r="I39" i="17"/>
  <c r="K39" i="17"/>
  <c r="R134" i="17"/>
  <c r="S134" i="17" s="1"/>
  <c r="L134" i="17"/>
  <c r="I134" i="17"/>
  <c r="K134" i="17"/>
  <c r="R132" i="17"/>
  <c r="S132" i="17" s="1"/>
  <c r="L132" i="17"/>
  <c r="I132" i="17"/>
  <c r="K132" i="17"/>
  <c r="R130" i="17"/>
  <c r="S130" i="17" s="1"/>
  <c r="L130" i="17"/>
  <c r="I130" i="17"/>
  <c r="K130" i="17"/>
  <c r="R128" i="17"/>
  <c r="S128" i="17" s="1"/>
  <c r="L128" i="17"/>
  <c r="K128" i="17"/>
  <c r="I128" i="17"/>
  <c r="L126" i="17"/>
  <c r="I126" i="17"/>
  <c r="R126" i="17"/>
  <c r="S126" i="17" s="1"/>
  <c r="K126" i="17"/>
  <c r="L124" i="17"/>
  <c r="I124" i="17"/>
  <c r="R124" i="17"/>
  <c r="S124" i="17" s="1"/>
  <c r="K124" i="17"/>
  <c r="L122" i="17"/>
  <c r="R122" i="17"/>
  <c r="S122" i="17" s="1"/>
  <c r="I122" i="17"/>
  <c r="K122" i="17"/>
  <c r="L120" i="17"/>
  <c r="I120" i="17"/>
  <c r="R120" i="17"/>
  <c r="S120" i="17" s="1"/>
  <c r="K120" i="17"/>
  <c r="L118" i="17"/>
  <c r="R118" i="17"/>
  <c r="S118" i="17" s="1"/>
  <c r="K118" i="17"/>
  <c r="I118" i="17"/>
  <c r="R116" i="17"/>
  <c r="S116" i="17" s="1"/>
  <c r="L116" i="17"/>
  <c r="I116" i="17"/>
  <c r="K116" i="17"/>
  <c r="R112" i="17"/>
  <c r="S112" i="17" s="1"/>
  <c r="L112" i="17"/>
  <c r="I112" i="17"/>
  <c r="K112" i="17"/>
  <c r="R110" i="17"/>
  <c r="S110" i="17" s="1"/>
  <c r="L110" i="17"/>
  <c r="I110" i="17"/>
  <c r="K110" i="17"/>
  <c r="R108" i="17"/>
  <c r="S108" i="17" s="1"/>
  <c r="L108" i="17"/>
  <c r="I108" i="17"/>
  <c r="K108" i="17"/>
  <c r="L106" i="17"/>
  <c r="I106" i="17"/>
  <c r="R106" i="17"/>
  <c r="S106" i="17" s="1"/>
  <c r="K106" i="17"/>
  <c r="R104" i="17"/>
  <c r="S104" i="17" s="1"/>
  <c r="L104" i="17"/>
  <c r="I104" i="17"/>
  <c r="K104" i="17"/>
  <c r="L102" i="17"/>
  <c r="K102" i="17"/>
  <c r="R102" i="17"/>
  <c r="S102" i="17" s="1"/>
  <c r="I102" i="17"/>
  <c r="L100" i="17"/>
  <c r="K100" i="17"/>
  <c r="R100" i="17"/>
  <c r="S100" i="17" s="1"/>
  <c r="I100" i="17"/>
  <c r="L98" i="17"/>
  <c r="K98" i="17"/>
  <c r="R98" i="17"/>
  <c r="S98" i="17" s="1"/>
  <c r="I98" i="17"/>
  <c r="R96" i="17"/>
  <c r="S96" i="17" s="1"/>
  <c r="K96" i="17"/>
  <c r="I96" i="17"/>
  <c r="L96" i="17"/>
  <c r="R94" i="17"/>
  <c r="S94" i="17" s="1"/>
  <c r="K94" i="17"/>
  <c r="L94" i="17"/>
  <c r="I94" i="17"/>
  <c r="R92" i="17"/>
  <c r="S92" i="17" s="1"/>
  <c r="K92" i="17"/>
  <c r="I92" i="17"/>
  <c r="L92" i="17"/>
  <c r="R90" i="17"/>
  <c r="S90" i="17" s="1"/>
  <c r="I90" i="17"/>
  <c r="L90" i="17"/>
  <c r="K90" i="17"/>
  <c r="R88" i="17"/>
  <c r="S88" i="17" s="1"/>
  <c r="I88" i="17"/>
  <c r="L88" i="17"/>
  <c r="K88" i="17"/>
  <c r="R84" i="17"/>
  <c r="S84" i="17" s="1"/>
  <c r="I84" i="17"/>
  <c r="L84" i="17"/>
  <c r="K84" i="17"/>
  <c r="R80" i="17"/>
  <c r="S80" i="17" s="1"/>
  <c r="I80" i="17"/>
  <c r="L80" i="17"/>
  <c r="K80" i="17"/>
  <c r="R76" i="17"/>
  <c r="S76" i="17" s="1"/>
  <c r="L76" i="17"/>
  <c r="K76" i="17"/>
  <c r="I76" i="17"/>
  <c r="R72" i="17"/>
  <c r="S72" i="17" s="1"/>
  <c r="L72" i="17"/>
  <c r="K72" i="17"/>
  <c r="I72" i="17"/>
  <c r="R66" i="17"/>
  <c r="S66" i="17" s="1"/>
  <c r="L66" i="17"/>
  <c r="K66" i="17"/>
  <c r="I66" i="17"/>
  <c r="R62" i="17"/>
  <c r="S62" i="17" s="1"/>
  <c r="L62" i="17"/>
  <c r="K62" i="17"/>
  <c r="I62" i="17"/>
  <c r="R58" i="17"/>
  <c r="S58" i="17" s="1"/>
  <c r="K58" i="17"/>
  <c r="I58" i="17"/>
  <c r="L58" i="17"/>
  <c r="L55" i="17"/>
  <c r="R55" i="17"/>
  <c r="S55" i="17" s="1"/>
  <c r="I55" i="17"/>
  <c r="K55" i="17"/>
  <c r="L51" i="17"/>
  <c r="R51" i="17"/>
  <c r="S51" i="17" s="1"/>
  <c r="I51" i="17"/>
  <c r="K51" i="17"/>
  <c r="L47" i="17"/>
  <c r="R47" i="17"/>
  <c r="S47" i="17" s="1"/>
  <c r="I47" i="17"/>
  <c r="K47" i="17"/>
  <c r="R44" i="17"/>
  <c r="S44" i="17" s="1"/>
  <c r="K44" i="17"/>
  <c r="I44" i="17"/>
  <c r="L44" i="17"/>
  <c r="R28" i="17"/>
  <c r="S28" i="17" s="1"/>
  <c r="K28" i="17"/>
  <c r="I28" i="17"/>
  <c r="L28" i="17"/>
  <c r="R48" i="17"/>
  <c r="S48" i="17" s="1"/>
  <c r="K48" i="17"/>
  <c r="I48" i="17"/>
  <c r="L48" i="17"/>
  <c r="L43" i="17"/>
  <c r="R43" i="17"/>
  <c r="S43" i="17" s="1"/>
  <c r="I43" i="17"/>
  <c r="K43" i="17"/>
  <c r="L27" i="17"/>
  <c r="R27" i="17"/>
  <c r="S27" i="17" s="1"/>
  <c r="I27" i="17"/>
  <c r="K27" i="17"/>
  <c r="R32" i="17"/>
  <c r="S32" i="17" s="1"/>
  <c r="K32" i="17"/>
  <c r="I32" i="17"/>
  <c r="L32" i="17"/>
  <c r="R36" i="17"/>
  <c r="S36" i="17" s="1"/>
  <c r="K36" i="17"/>
  <c r="I36" i="17"/>
  <c r="L36" i="17"/>
  <c r="R40" i="17"/>
  <c r="S40" i="17" s="1"/>
  <c r="K40" i="17"/>
  <c r="I40" i="17"/>
  <c r="L40" i="17"/>
  <c r="L41" i="17"/>
  <c r="R41" i="17"/>
  <c r="S41" i="17" s="1"/>
  <c r="I41" i="17"/>
  <c r="K41" i="17"/>
  <c r="R135" i="17"/>
  <c r="S135" i="17" s="1"/>
  <c r="I135" i="17"/>
  <c r="L135" i="17"/>
  <c r="K135" i="17"/>
  <c r="R133" i="17"/>
  <c r="S133" i="17" s="1"/>
  <c r="I133" i="17"/>
  <c r="L133" i="17"/>
  <c r="K133" i="17"/>
  <c r="R131" i="17"/>
  <c r="S131" i="17" s="1"/>
  <c r="I131" i="17"/>
  <c r="L131" i="17"/>
  <c r="K131" i="17"/>
  <c r="R129" i="17"/>
  <c r="S129" i="17" s="1"/>
  <c r="I129" i="17"/>
  <c r="L129" i="17"/>
  <c r="K129" i="17"/>
  <c r="R127" i="17"/>
  <c r="S127" i="17" s="1"/>
  <c r="L127" i="17"/>
  <c r="K127" i="17"/>
  <c r="I127" i="17"/>
  <c r="R125" i="17"/>
  <c r="S125" i="17" s="1"/>
  <c r="L125" i="17"/>
  <c r="K125" i="17"/>
  <c r="I125" i="17"/>
  <c r="R123" i="17"/>
  <c r="S123" i="17" s="1"/>
  <c r="K123" i="17"/>
  <c r="L123" i="17"/>
  <c r="I123" i="17"/>
  <c r="R121" i="17"/>
  <c r="S121" i="17" s="1"/>
  <c r="K121" i="17"/>
  <c r="I121" i="17"/>
  <c r="L121" i="17"/>
  <c r="R115" i="17"/>
  <c r="S115" i="17" s="1"/>
  <c r="K115" i="17"/>
  <c r="I115" i="17"/>
  <c r="L115" i="17"/>
  <c r="R113" i="17"/>
  <c r="S113" i="17" s="1"/>
  <c r="K113" i="17"/>
  <c r="I113" i="17"/>
  <c r="L113" i="17"/>
  <c r="R111" i="17"/>
  <c r="S111" i="17" s="1"/>
  <c r="K111" i="17"/>
  <c r="I111" i="17"/>
  <c r="L111" i="17"/>
  <c r="R109" i="17"/>
  <c r="S109" i="17" s="1"/>
  <c r="K109" i="17"/>
  <c r="I109" i="17"/>
  <c r="L109" i="17"/>
  <c r="R107" i="17"/>
  <c r="S107" i="17" s="1"/>
  <c r="K107" i="17"/>
  <c r="I107" i="17"/>
  <c r="L107" i="17"/>
  <c r="R105" i="17"/>
  <c r="S105" i="17" s="1"/>
  <c r="I105" i="17"/>
  <c r="L105" i="17"/>
  <c r="K105" i="17"/>
  <c r="R103" i="17"/>
  <c r="S103" i="17" s="1"/>
  <c r="I103" i="17"/>
  <c r="L103" i="17"/>
  <c r="K103" i="17"/>
  <c r="R101" i="17"/>
  <c r="S101" i="17" s="1"/>
  <c r="I101" i="17"/>
  <c r="L101" i="17"/>
  <c r="K101" i="17"/>
  <c r="R99" i="17"/>
  <c r="S99" i="17" s="1"/>
  <c r="I99" i="17"/>
  <c r="L99" i="17"/>
  <c r="K99" i="17"/>
  <c r="L97" i="17"/>
  <c r="R97" i="17"/>
  <c r="S97" i="17" s="1"/>
  <c r="K97" i="17"/>
  <c r="I97" i="17"/>
  <c r="L95" i="17"/>
  <c r="K95" i="17"/>
  <c r="R95" i="17"/>
  <c r="S95" i="17" s="1"/>
  <c r="I95" i="17"/>
  <c r="L93" i="17"/>
  <c r="R93" i="17"/>
  <c r="S93" i="17" s="1"/>
  <c r="K93" i="17"/>
  <c r="I93" i="17"/>
  <c r="L85" i="17"/>
  <c r="K85" i="17"/>
  <c r="R85" i="17"/>
  <c r="S85" i="17" s="1"/>
  <c r="I85" i="17"/>
  <c r="L81" i="17"/>
  <c r="K81" i="17"/>
  <c r="R81" i="17"/>
  <c r="S81" i="17" s="1"/>
  <c r="I81" i="17"/>
  <c r="L79" i="17"/>
  <c r="K79" i="17"/>
  <c r="R79" i="17"/>
  <c r="S79" i="17" s="1"/>
  <c r="I79" i="17"/>
  <c r="L77" i="17"/>
  <c r="R77" i="17"/>
  <c r="S77" i="17" s="1"/>
  <c r="I77" i="17"/>
  <c r="K77" i="17"/>
  <c r="L75" i="17"/>
  <c r="R75" i="17"/>
  <c r="S75" i="17" s="1"/>
  <c r="I75" i="17"/>
  <c r="K75" i="17"/>
  <c r="L73" i="17"/>
  <c r="R73" i="17"/>
  <c r="S73" i="17" s="1"/>
  <c r="I73" i="17"/>
  <c r="K73" i="17"/>
  <c r="L71" i="17"/>
  <c r="R71" i="17"/>
  <c r="S71" i="17" s="1"/>
  <c r="I71" i="17"/>
  <c r="K71" i="17"/>
  <c r="L69" i="17"/>
  <c r="R69" i="17"/>
  <c r="S69" i="17" s="1"/>
  <c r="I69" i="17"/>
  <c r="K69" i="17"/>
  <c r="L67" i="17"/>
  <c r="R67" i="17"/>
  <c r="S67" i="17" s="1"/>
  <c r="I67" i="17"/>
  <c r="K67" i="17"/>
  <c r="L65" i="17"/>
  <c r="R65" i="17"/>
  <c r="S65" i="17" s="1"/>
  <c r="I65" i="17"/>
  <c r="K65" i="17"/>
  <c r="L63" i="17"/>
  <c r="R63" i="17"/>
  <c r="S63" i="17" s="1"/>
  <c r="I63" i="17"/>
  <c r="K63" i="17"/>
  <c r="L61" i="17"/>
  <c r="R61" i="17"/>
  <c r="S61" i="17" s="1"/>
  <c r="I61" i="17"/>
  <c r="K61" i="17"/>
  <c r="L57" i="17"/>
  <c r="R57" i="17"/>
  <c r="S57" i="17" s="1"/>
  <c r="I57" i="17"/>
  <c r="K57" i="17"/>
  <c r="R52" i="17"/>
  <c r="S52" i="17" s="1"/>
  <c r="K52" i="17"/>
  <c r="I52" i="17"/>
  <c r="L52" i="17"/>
  <c r="R50" i="17"/>
  <c r="S50" i="17" s="1"/>
  <c r="K50" i="17"/>
  <c r="I50" i="17"/>
  <c r="L50" i="17"/>
  <c r="R56" i="17"/>
  <c r="S56" i="17" s="1"/>
  <c r="K56" i="17"/>
  <c r="I56" i="17"/>
  <c r="L56" i="17"/>
  <c r="I20" i="16"/>
  <c r="I24" i="16"/>
  <c r="R18" i="17"/>
  <c r="S18" i="17" s="1"/>
  <c r="L18" i="17"/>
  <c r="I18" i="17"/>
  <c r="K18" i="17"/>
  <c r="R20" i="17"/>
  <c r="S20" i="17" s="1"/>
  <c r="L20" i="17"/>
  <c r="I20" i="17"/>
  <c r="K20" i="17"/>
  <c r="R21" i="17"/>
  <c r="S21" i="17" s="1"/>
  <c r="K21" i="17"/>
  <c r="I21" i="17"/>
  <c r="L21" i="17"/>
  <c r="R23" i="17"/>
  <c r="S23" i="17" s="1"/>
  <c r="K23" i="17"/>
  <c r="I23" i="17"/>
  <c r="L23" i="17"/>
  <c r="L24" i="17"/>
  <c r="I24" i="17"/>
  <c r="R24" i="17"/>
  <c r="S24" i="17" s="1"/>
  <c r="K24" i="17"/>
  <c r="R17" i="17"/>
  <c r="S17" i="17" s="1"/>
  <c r="K17" i="17"/>
  <c r="I17" i="17"/>
  <c r="L17" i="17"/>
  <c r="R19" i="17"/>
  <c r="S19" i="17" s="1"/>
  <c r="K19" i="17"/>
  <c r="I19" i="17"/>
  <c r="L19" i="17"/>
  <c r="C36" i="16" l="1"/>
  <c r="J125" i="3"/>
  <c r="K34" i="17"/>
  <c r="I34" i="17"/>
  <c r="R34" i="17"/>
  <c r="S34" i="17" s="1"/>
  <c r="L34" i="17"/>
  <c r="I94" i="16"/>
  <c r="K132" i="16"/>
  <c r="I124" i="16"/>
  <c r="K124" i="16"/>
  <c r="K73" i="16"/>
  <c r="K57" i="16"/>
  <c r="I110" i="16"/>
  <c r="I52" i="16"/>
  <c r="I87" i="16"/>
  <c r="K110" i="16"/>
  <c r="K74" i="17"/>
  <c r="L74" i="17"/>
  <c r="K33" i="17"/>
  <c r="R74" i="17"/>
  <c r="S74" i="17" s="1"/>
  <c r="K86" i="16"/>
  <c r="K54" i="16"/>
  <c r="K94" i="16"/>
  <c r="K118" i="16"/>
  <c r="K44" i="16"/>
  <c r="I44" i="16"/>
  <c r="K87" i="16"/>
  <c r="R87" i="17"/>
  <c r="S87" i="17" s="1"/>
  <c r="R33" i="17"/>
  <c r="S33" i="17" s="1"/>
  <c r="K117" i="17"/>
  <c r="L33" i="17"/>
  <c r="I87" i="17"/>
  <c r="I128" i="16"/>
  <c r="L87" i="17"/>
  <c r="L89" i="17"/>
  <c r="L119" i="17"/>
  <c r="I119" i="17"/>
  <c r="R119" i="17"/>
  <c r="S119" i="17" s="1"/>
  <c r="I33" i="16"/>
  <c r="K128" i="16"/>
  <c r="I53" i="17"/>
  <c r="R53" i="17"/>
  <c r="S53" i="17" s="1"/>
  <c r="L53" i="17"/>
  <c r="I117" i="17"/>
  <c r="R117" i="17"/>
  <c r="S117" i="17" s="1"/>
  <c r="I105" i="16"/>
  <c r="L68" i="17"/>
  <c r="I73" i="16"/>
  <c r="K105" i="16"/>
  <c r="I70" i="17"/>
  <c r="I54" i="16"/>
  <c r="K120" i="16"/>
  <c r="R70" i="17"/>
  <c r="S70" i="17" s="1"/>
  <c r="I120" i="16"/>
  <c r="K33" i="16"/>
  <c r="K78" i="17"/>
  <c r="I64" i="16"/>
  <c r="L37" i="17"/>
  <c r="K70" i="17"/>
  <c r="R114" i="17"/>
  <c r="S114" i="17" s="1"/>
  <c r="I57" i="16"/>
  <c r="K79" i="16"/>
  <c r="I79" i="16"/>
  <c r="L49" i="17"/>
  <c r="I101" i="16"/>
  <c r="I125" i="16"/>
  <c r="I134" i="16"/>
  <c r="I36" i="16"/>
  <c r="R68" i="17"/>
  <c r="S68" i="17" s="1"/>
  <c r="I68" i="17"/>
  <c r="K37" i="17"/>
  <c r="K49" i="17"/>
  <c r="R78" i="17"/>
  <c r="S78" i="17" s="1"/>
  <c r="I46" i="16"/>
  <c r="K46" i="16"/>
  <c r="K112" i="16"/>
  <c r="I37" i="17"/>
  <c r="I49" i="17"/>
  <c r="L78" i="17"/>
  <c r="I58" i="16"/>
  <c r="I81" i="16"/>
  <c r="I49" i="16"/>
  <c r="I112" i="16"/>
  <c r="I106" i="16"/>
  <c r="I65" i="16"/>
  <c r="I109" i="16"/>
  <c r="K30" i="16"/>
  <c r="K82" i="16"/>
  <c r="K69" i="16"/>
  <c r="I50" i="16"/>
  <c r="K67" i="16"/>
  <c r="K77" i="16"/>
  <c r="K102" i="16"/>
  <c r="K59" i="16"/>
  <c r="K104" i="16"/>
  <c r="K107" i="16"/>
  <c r="K63" i="16"/>
  <c r="K131" i="16"/>
  <c r="I114" i="17"/>
  <c r="K97" i="16"/>
  <c r="I129" i="16"/>
  <c r="K74" i="16"/>
  <c r="K98" i="16"/>
  <c r="K111" i="16"/>
  <c r="K136" i="16"/>
  <c r="K75" i="16"/>
  <c r="K115" i="16"/>
  <c r="I123" i="16"/>
  <c r="K45" i="16"/>
  <c r="K31" i="16"/>
  <c r="K133" i="16"/>
  <c r="K19" i="16"/>
  <c r="K83" i="16"/>
  <c r="I40" i="16"/>
  <c r="K26" i="16"/>
  <c r="I114" i="16"/>
  <c r="K71" i="16"/>
  <c r="I32" i="16"/>
  <c r="K114" i="17"/>
  <c r="K117" i="16"/>
  <c r="K90" i="16"/>
  <c r="I99" i="16"/>
  <c r="I127" i="16"/>
  <c r="K122" i="16"/>
  <c r="K113" i="16"/>
  <c r="K52" i="16"/>
  <c r="K101" i="16"/>
  <c r="I43" i="16"/>
  <c r="K78" i="16"/>
  <c r="K125" i="16"/>
  <c r="K81" i="16"/>
  <c r="K64" i="16"/>
  <c r="K134" i="16"/>
  <c r="K58" i="16"/>
  <c r="K49" i="16"/>
  <c r="K23" i="16"/>
  <c r="I25" i="16"/>
  <c r="I23" i="16"/>
  <c r="I21" i="16"/>
  <c r="I22" i="16"/>
  <c r="K25" i="16"/>
  <c r="L82" i="17"/>
  <c r="I82" i="17"/>
  <c r="I83" i="16"/>
  <c r="L46" i="17"/>
  <c r="K22" i="17"/>
  <c r="R82" i="17"/>
  <c r="S82" i="17" s="1"/>
  <c r="L29" i="17"/>
  <c r="K34" i="16"/>
  <c r="I26" i="17"/>
  <c r="I63" i="16"/>
  <c r="K26" i="17"/>
  <c r="L54" i="17"/>
  <c r="R26" i="17"/>
  <c r="S26" i="17" s="1"/>
  <c r="K103" i="16"/>
  <c r="K54" i="17"/>
  <c r="I64" i="17"/>
  <c r="I137" i="16"/>
  <c r="K32" i="16"/>
  <c r="K137" i="16"/>
  <c r="I113" i="16"/>
  <c r="I131" i="16"/>
  <c r="I100" i="16"/>
  <c r="K100" i="16"/>
  <c r="I102" i="16"/>
  <c r="K127" i="16"/>
  <c r="I103" i="16"/>
  <c r="I69" i="16"/>
  <c r="I26" i="16"/>
  <c r="L59" i="17"/>
  <c r="K59" i="17"/>
  <c r="K83" i="17"/>
  <c r="L64" i="17"/>
  <c r="I71" i="16"/>
  <c r="I118" i="16"/>
  <c r="I59" i="17"/>
  <c r="K86" i="17"/>
  <c r="K91" i="17"/>
  <c r="I86" i="17"/>
  <c r="K40" i="16"/>
  <c r="I45" i="16"/>
  <c r="K129" i="16"/>
  <c r="L45" i="17"/>
  <c r="R60" i="17"/>
  <c r="S60" i="17" s="1"/>
  <c r="I95" i="16"/>
  <c r="I37" i="16"/>
  <c r="K95" i="16"/>
  <c r="K37" i="16"/>
  <c r="I22" i="17"/>
  <c r="I19" i="16"/>
  <c r="I46" i="17"/>
  <c r="K45" i="17"/>
  <c r="L60" i="17"/>
  <c r="K29" i="17"/>
  <c r="I97" i="16"/>
  <c r="I111" i="16"/>
  <c r="C138" i="16"/>
  <c r="K138" i="16" s="1"/>
  <c r="I126" i="16"/>
  <c r="I136" i="16"/>
  <c r="K123" i="16"/>
  <c r="I45" i="17"/>
  <c r="I60" i="17"/>
  <c r="I29" i="17"/>
  <c r="I133" i="16"/>
  <c r="I34" i="16"/>
  <c r="I74" i="16"/>
  <c r="I98" i="16"/>
  <c r="I31" i="16"/>
  <c r="L22" i="17"/>
  <c r="K46" i="17"/>
  <c r="I75" i="16"/>
  <c r="I115" i="16"/>
  <c r="K36" i="16"/>
  <c r="K22" i="16"/>
  <c r="K43" i="16"/>
  <c r="K21" i="16"/>
  <c r="I78" i="16"/>
  <c r="K106" i="16"/>
  <c r="K64" i="17"/>
  <c r="L86" i="17"/>
  <c r="K114" i="16"/>
  <c r="K50" i="16"/>
  <c r="K130" i="16"/>
  <c r="K65" i="16"/>
  <c r="I67" i="16"/>
  <c r="I54" i="17"/>
  <c r="I89" i="17"/>
  <c r="I86" i="16"/>
  <c r="I104" i="16"/>
  <c r="K99" i="16"/>
  <c r="R89" i="17"/>
  <c r="S89" i="17" s="1"/>
  <c r="I107" i="16"/>
  <c r="I117" i="16"/>
  <c r="I122" i="16"/>
  <c r="I59" i="16"/>
  <c r="I77" i="16"/>
  <c r="I53" i="16"/>
  <c r="L83" i="17"/>
  <c r="L91" i="17"/>
  <c r="I68" i="16"/>
  <c r="K68" i="16"/>
  <c r="I83" i="17"/>
  <c r="I91" i="17"/>
  <c r="C136" i="17"/>
  <c r="K136" i="17" s="1"/>
  <c r="I30" i="16"/>
  <c r="K109" i="16"/>
  <c r="K126" i="16"/>
  <c r="I82" i="16"/>
  <c r="I90" i="16"/>
  <c r="I130" i="16"/>
  <c r="K53" i="16"/>
  <c r="C10" i="7"/>
  <c r="L136" i="17" l="1"/>
  <c r="R136" i="17"/>
  <c r="I138" i="16"/>
  <c r="I136" i="17"/>
  <c r="C5" i="3"/>
  <c r="J5" i="3" s="1"/>
  <c r="D10" i="7"/>
  <c r="C14" i="3" l="1"/>
  <c r="C4" i="3" l="1"/>
  <c r="J14" i="3"/>
  <c r="J4" i="3" s="1"/>
  <c r="C16" i="17"/>
  <c r="C18" i="16"/>
  <c r="K18" i="16" l="1"/>
  <c r="C25" i="17"/>
  <c r="I25" i="17" s="1"/>
  <c r="L16" i="17"/>
  <c r="I16" i="17"/>
  <c r="R16" i="17"/>
  <c r="S16" i="17" s="1"/>
  <c r="K16" i="17"/>
  <c r="C27" i="16"/>
  <c r="I27" i="16" s="1"/>
  <c r="I18" i="16"/>
  <c r="K7" i="16" l="1"/>
  <c r="K27" i="16"/>
  <c r="C139" i="16"/>
  <c r="I139" i="16" s="1"/>
  <c r="I16" i="16" s="1"/>
  <c r="R25" i="17"/>
  <c r="R137" i="17" s="1"/>
  <c r="R15" i="17" s="1"/>
  <c r="S15" i="17" s="1"/>
  <c r="L25" i="17"/>
  <c r="L137" i="17" s="1"/>
  <c r="L15" i="17" s="1"/>
  <c r="K7" i="17"/>
  <c r="V16" i="17" s="1"/>
  <c r="C137" i="17"/>
  <c r="I137" i="17" s="1"/>
  <c r="I15" i="17" s="1"/>
  <c r="K25" i="17"/>
  <c r="C15" i="17" l="1"/>
  <c r="K137" i="17"/>
  <c r="K15" i="17" s="1"/>
  <c r="K139" i="16"/>
  <c r="K16" i="16" s="1"/>
  <c r="C16" i="16"/>
  <c r="V134" i="17"/>
  <c r="V130" i="17"/>
  <c r="V133" i="17"/>
  <c r="V129" i="17"/>
  <c r="V126" i="17"/>
  <c r="V122" i="17"/>
  <c r="V118" i="17"/>
  <c r="V125" i="17"/>
  <c r="V121" i="17"/>
  <c r="V116" i="17"/>
  <c r="V112" i="17"/>
  <c r="V108" i="17"/>
  <c r="V104" i="17"/>
  <c r="V100" i="17"/>
  <c r="V117" i="17"/>
  <c r="V113" i="17"/>
  <c r="V109" i="17"/>
  <c r="V105" i="17"/>
  <c r="V101" i="17"/>
  <c r="V97" i="17"/>
  <c r="V93" i="17"/>
  <c r="V89" i="17"/>
  <c r="V85" i="17"/>
  <c r="V81" i="17"/>
  <c r="V96" i="17"/>
  <c r="V92" i="17"/>
  <c r="V88" i="17"/>
  <c r="V84" i="17"/>
  <c r="V80" i="17"/>
  <c r="V77" i="17"/>
  <c r="V73" i="17"/>
  <c r="V69" i="17"/>
  <c r="V65" i="17"/>
  <c r="V61" i="17"/>
  <c r="V57" i="17"/>
  <c r="V53" i="17"/>
  <c r="V49" i="17"/>
  <c r="V45" i="17"/>
  <c r="V41" i="17"/>
  <c r="V37" i="17"/>
  <c r="V74" i="17"/>
  <c r="V70" i="17"/>
  <c r="V66" i="17"/>
  <c r="V62" i="17"/>
  <c r="V58" i="17"/>
  <c r="V54" i="17"/>
  <c r="V50" i="17"/>
  <c r="V46" i="17"/>
  <c r="V42" i="17"/>
  <c r="V38" i="17"/>
  <c r="V35" i="17"/>
  <c r="V31" i="17"/>
  <c r="V27" i="17"/>
  <c r="V22" i="17"/>
  <c r="V18" i="17"/>
  <c r="V34" i="17"/>
  <c r="V30" i="17"/>
  <c r="V26" i="17"/>
  <c r="V21" i="17"/>
  <c r="V17" i="17"/>
  <c r="V132" i="17"/>
  <c r="V135" i="17"/>
  <c r="V131" i="17"/>
  <c r="V127" i="17"/>
  <c r="V124" i="17"/>
  <c r="V120" i="17"/>
  <c r="V128" i="17"/>
  <c r="V123" i="17"/>
  <c r="V119" i="17"/>
  <c r="V114" i="17"/>
  <c r="V110" i="17"/>
  <c r="V106" i="17"/>
  <c r="V102" i="17"/>
  <c r="V98" i="17"/>
  <c r="V115" i="17"/>
  <c r="V111" i="17"/>
  <c r="V107" i="17"/>
  <c r="V103" i="17"/>
  <c r="V99" i="17"/>
  <c r="V95" i="17"/>
  <c r="V91" i="17"/>
  <c r="V87" i="17"/>
  <c r="V83" i="17"/>
  <c r="V79" i="17"/>
  <c r="V94" i="17"/>
  <c r="V86" i="17"/>
  <c r="V78" i="17"/>
  <c r="V71" i="17"/>
  <c r="V63" i="17"/>
  <c r="V55" i="17"/>
  <c r="V47" i="17"/>
  <c r="V39" i="17"/>
  <c r="V72" i="17"/>
  <c r="V64" i="17"/>
  <c r="V56" i="17"/>
  <c r="V48" i="17"/>
  <c r="V40" i="17"/>
  <c r="V33" i="17"/>
  <c r="V24" i="17"/>
  <c r="V28" i="17"/>
  <c r="V19" i="17"/>
  <c r="V90" i="17"/>
  <c r="V82" i="17"/>
  <c r="V75" i="17"/>
  <c r="V67" i="17"/>
  <c r="V59" i="17"/>
  <c r="V51" i="17"/>
  <c r="V43" i="17"/>
  <c r="V76" i="17"/>
  <c r="V68" i="17"/>
  <c r="V60" i="17"/>
  <c r="V52" i="17"/>
  <c r="V44" i="17"/>
  <c r="V36" i="17"/>
  <c r="V29" i="17"/>
  <c r="V20" i="17"/>
  <c r="V32" i="17"/>
  <c r="V23" i="17"/>
  <c r="V25" i="17" l="1"/>
  <c r="V136" i="17"/>
  <c r="K5" i="17"/>
  <c r="M66" i="17"/>
  <c r="N66" i="17" s="1"/>
  <c r="O66" i="17" s="1"/>
  <c r="P66" i="17" s="1"/>
  <c r="M74" i="17"/>
  <c r="N74" i="17" s="1"/>
  <c r="O74" i="17" s="1"/>
  <c r="P74" i="17" s="1"/>
  <c r="M92" i="17"/>
  <c r="N92" i="17" s="1"/>
  <c r="O92" i="17" s="1"/>
  <c r="P92" i="17" s="1"/>
  <c r="M96" i="17"/>
  <c r="N96" i="17" s="1"/>
  <c r="O96" i="17" s="1"/>
  <c r="P96" i="17" s="1"/>
  <c r="M64" i="17"/>
  <c r="N64" i="17" s="1"/>
  <c r="O64" i="17" s="1"/>
  <c r="P64" i="17" s="1"/>
  <c r="M72" i="17"/>
  <c r="N72" i="17" s="1"/>
  <c r="O72" i="17" s="1"/>
  <c r="P72" i="17" s="1"/>
  <c r="M128" i="17"/>
  <c r="N128" i="17" s="1"/>
  <c r="O128" i="17" s="1"/>
  <c r="P128" i="17" s="1"/>
  <c r="M123" i="17"/>
  <c r="N123" i="17" s="1"/>
  <c r="O123" i="17" s="1"/>
  <c r="P123" i="17" s="1"/>
  <c r="M132" i="17"/>
  <c r="N132" i="17" s="1"/>
  <c r="O132" i="17" s="1"/>
  <c r="P132" i="17" s="1"/>
  <c r="M120" i="17"/>
  <c r="N120" i="17" s="1"/>
  <c r="O120" i="17" s="1"/>
  <c r="P120" i="17" s="1"/>
  <c r="M115" i="17"/>
  <c r="N115" i="17" s="1"/>
  <c r="O115" i="17" s="1"/>
  <c r="P115" i="17" s="1"/>
  <c r="M107" i="17"/>
  <c r="N107" i="17" s="1"/>
  <c r="O107" i="17" s="1"/>
  <c r="P107" i="17" s="1"/>
  <c r="M101" i="17"/>
  <c r="N101" i="17" s="1"/>
  <c r="O101" i="17" s="1"/>
  <c r="P101" i="17" s="1"/>
  <c r="M89" i="17"/>
  <c r="N89" i="17" s="1"/>
  <c r="O89" i="17" s="1"/>
  <c r="P89" i="17" s="1"/>
  <c r="M88" i="17"/>
  <c r="N88" i="17" s="1"/>
  <c r="O88" i="17" s="1"/>
  <c r="P88" i="17" s="1"/>
  <c r="M73" i="17"/>
  <c r="N73" i="17" s="1"/>
  <c r="O73" i="17" s="1"/>
  <c r="P73" i="17" s="1"/>
  <c r="M57" i="17"/>
  <c r="N57" i="17" s="1"/>
  <c r="O57" i="17" s="1"/>
  <c r="P57" i="17" s="1"/>
  <c r="M41" i="17"/>
  <c r="N41" i="17" s="1"/>
  <c r="O41" i="17" s="1"/>
  <c r="P41" i="17" s="1"/>
  <c r="M50" i="17"/>
  <c r="N50" i="17" s="1"/>
  <c r="O50" i="17" s="1"/>
  <c r="P50" i="17" s="1"/>
  <c r="M31" i="17"/>
  <c r="N31" i="17" s="1"/>
  <c r="O31" i="17" s="1"/>
  <c r="P31" i="17" s="1"/>
  <c r="M134" i="17"/>
  <c r="N134" i="17" s="1"/>
  <c r="O134" i="17" s="1"/>
  <c r="P134" i="17" s="1"/>
  <c r="M126" i="17"/>
  <c r="N126" i="17" s="1"/>
  <c r="O126" i="17" s="1"/>
  <c r="P126" i="17" s="1"/>
  <c r="M116" i="17"/>
  <c r="N116" i="17" s="1"/>
  <c r="O116" i="17" s="1"/>
  <c r="P116" i="17" s="1"/>
  <c r="M108" i="17"/>
  <c r="N108" i="17" s="1"/>
  <c r="O108" i="17" s="1"/>
  <c r="P108" i="17" s="1"/>
  <c r="M95" i="17"/>
  <c r="N95" i="17" s="1"/>
  <c r="O95" i="17" s="1"/>
  <c r="P95" i="17" s="1"/>
  <c r="M79" i="17"/>
  <c r="N79" i="17" s="1"/>
  <c r="O79" i="17" s="1"/>
  <c r="P79" i="17" s="1"/>
  <c r="M75" i="17"/>
  <c r="N75" i="17" s="1"/>
  <c r="O75" i="17" s="1"/>
  <c r="P75" i="17" s="1"/>
  <c r="M59" i="17"/>
  <c r="N59" i="17" s="1"/>
  <c r="O59" i="17" s="1"/>
  <c r="P59" i="17" s="1"/>
  <c r="M43" i="17"/>
  <c r="N43" i="17" s="1"/>
  <c r="O43" i="17" s="1"/>
  <c r="P43" i="17" s="1"/>
  <c r="M48" i="17"/>
  <c r="N48" i="17" s="1"/>
  <c r="O48" i="17" s="1"/>
  <c r="P48" i="17" s="1"/>
  <c r="M26" i="17"/>
  <c r="N26" i="17" s="1"/>
  <c r="O26" i="17" s="1"/>
  <c r="M124" i="17"/>
  <c r="N124" i="17" s="1"/>
  <c r="O124" i="17" s="1"/>
  <c r="P124" i="17" s="1"/>
  <c r="M118" i="17"/>
  <c r="N118" i="17" s="1"/>
  <c r="O118" i="17" s="1"/>
  <c r="P118" i="17" s="1"/>
  <c r="M111" i="17"/>
  <c r="N111" i="17" s="1"/>
  <c r="O111" i="17" s="1"/>
  <c r="P111" i="17" s="1"/>
  <c r="M93" i="17"/>
  <c r="N93" i="17" s="1"/>
  <c r="O93" i="17" s="1"/>
  <c r="P93" i="17" s="1"/>
  <c r="M84" i="17"/>
  <c r="N84" i="17" s="1"/>
  <c r="O84" i="17" s="1"/>
  <c r="P84" i="17" s="1"/>
  <c r="M69" i="17"/>
  <c r="N69" i="17" s="1"/>
  <c r="O69" i="17" s="1"/>
  <c r="P69" i="17" s="1"/>
  <c r="M53" i="17"/>
  <c r="N53" i="17" s="1"/>
  <c r="O53" i="17" s="1"/>
  <c r="P53" i="17" s="1"/>
  <c r="M37" i="17"/>
  <c r="N37" i="17" s="1"/>
  <c r="O37" i="17" s="1"/>
  <c r="P37" i="17" s="1"/>
  <c r="M46" i="17"/>
  <c r="N46" i="17" s="1"/>
  <c r="O46" i="17" s="1"/>
  <c r="P46" i="17" s="1"/>
  <c r="M35" i="17"/>
  <c r="N35" i="17" s="1"/>
  <c r="O35" i="17" s="1"/>
  <c r="P35" i="17" s="1"/>
  <c r="M34" i="17"/>
  <c r="N34" i="17" s="1"/>
  <c r="O34" i="17" s="1"/>
  <c r="P34" i="17" s="1"/>
  <c r="M130" i="17"/>
  <c r="N130" i="17" s="1"/>
  <c r="O130" i="17" s="1"/>
  <c r="P130" i="17" s="1"/>
  <c r="M102" i="17"/>
  <c r="N102" i="17" s="1"/>
  <c r="O102" i="17" s="1"/>
  <c r="P102" i="17" s="1"/>
  <c r="M112" i="17"/>
  <c r="N112" i="17" s="1"/>
  <c r="O112" i="17" s="1"/>
  <c r="P112" i="17" s="1"/>
  <c r="M106" i="17"/>
  <c r="N106" i="17" s="1"/>
  <c r="O106" i="17" s="1"/>
  <c r="P106" i="17" s="1"/>
  <c r="M91" i="17"/>
  <c r="N91" i="17" s="1"/>
  <c r="O91" i="17" s="1"/>
  <c r="P91" i="17" s="1"/>
  <c r="M90" i="17"/>
  <c r="N90" i="17" s="1"/>
  <c r="O90" i="17" s="1"/>
  <c r="P90" i="17" s="1"/>
  <c r="M71" i="17"/>
  <c r="N71" i="17" s="1"/>
  <c r="O71" i="17" s="1"/>
  <c r="P71" i="17" s="1"/>
  <c r="M55" i="17"/>
  <c r="N55" i="17" s="1"/>
  <c r="O55" i="17" s="1"/>
  <c r="P55" i="17" s="1"/>
  <c r="M39" i="17"/>
  <c r="N39" i="17" s="1"/>
  <c r="O39" i="17" s="1"/>
  <c r="P39" i="17" s="1"/>
  <c r="M52" i="17"/>
  <c r="N52" i="17" s="1"/>
  <c r="O52" i="17" s="1"/>
  <c r="P52" i="17" s="1"/>
  <c r="M29" i="17"/>
  <c r="N29" i="17" s="1"/>
  <c r="O29" i="17" s="1"/>
  <c r="P29" i="17" s="1"/>
  <c r="M33" i="17"/>
  <c r="N33" i="17" s="1"/>
  <c r="O33" i="17" s="1"/>
  <c r="P33" i="17" s="1"/>
  <c r="M28" i="17"/>
  <c r="N28" i="17" s="1"/>
  <c r="O28" i="17" s="1"/>
  <c r="P28" i="17" s="1"/>
  <c r="M77" i="17"/>
  <c r="N77" i="17" s="1"/>
  <c r="O77" i="17" s="1"/>
  <c r="P77" i="17" s="1"/>
  <c r="M45" i="17"/>
  <c r="N45" i="17" s="1"/>
  <c r="O45" i="17" s="1"/>
  <c r="P45" i="17" s="1"/>
  <c r="M38" i="17"/>
  <c r="N38" i="17" s="1"/>
  <c r="O38" i="17" s="1"/>
  <c r="P38" i="17" s="1"/>
  <c r="M122" i="17"/>
  <c r="N122" i="17" s="1"/>
  <c r="O122" i="17" s="1"/>
  <c r="P122" i="17" s="1"/>
  <c r="M109" i="17"/>
  <c r="N109" i="17" s="1"/>
  <c r="O109" i="17" s="1"/>
  <c r="P109" i="17" s="1"/>
  <c r="M83" i="17"/>
  <c r="N83" i="17" s="1"/>
  <c r="O83" i="17" s="1"/>
  <c r="P83" i="17" s="1"/>
  <c r="M63" i="17"/>
  <c r="N63" i="17" s="1"/>
  <c r="O63" i="17" s="1"/>
  <c r="P63" i="17" s="1"/>
  <c r="M47" i="17"/>
  <c r="N47" i="17" s="1"/>
  <c r="O47" i="17" s="1"/>
  <c r="P47" i="17" s="1"/>
  <c r="M44" i="17"/>
  <c r="N44" i="17" s="1"/>
  <c r="O44" i="17" s="1"/>
  <c r="P44" i="17" s="1"/>
  <c r="M36" i="17"/>
  <c r="N36" i="17" s="1"/>
  <c r="O36" i="17" s="1"/>
  <c r="P36" i="17" s="1"/>
  <c r="M62" i="17"/>
  <c r="N62" i="17" s="1"/>
  <c r="O62" i="17" s="1"/>
  <c r="P62" i="17" s="1"/>
  <c r="M70" i="17"/>
  <c r="N70" i="17" s="1"/>
  <c r="O70" i="17" s="1"/>
  <c r="P70" i="17" s="1"/>
  <c r="M78" i="17"/>
  <c r="N78" i="17" s="1"/>
  <c r="O78" i="17" s="1"/>
  <c r="P78" i="17" s="1"/>
  <c r="M94" i="17"/>
  <c r="N94" i="17" s="1"/>
  <c r="O94" i="17" s="1"/>
  <c r="P94" i="17" s="1"/>
  <c r="M127" i="17"/>
  <c r="N127" i="17" s="1"/>
  <c r="O127" i="17" s="1"/>
  <c r="P127" i="17" s="1"/>
  <c r="M68" i="17"/>
  <c r="N68" i="17" s="1"/>
  <c r="O68" i="17" s="1"/>
  <c r="P68" i="17" s="1"/>
  <c r="M76" i="17"/>
  <c r="N76" i="17" s="1"/>
  <c r="O76" i="17" s="1"/>
  <c r="P76" i="17" s="1"/>
  <c r="M121" i="17"/>
  <c r="N121" i="17" s="1"/>
  <c r="O121" i="17" s="1"/>
  <c r="P121" i="17" s="1"/>
  <c r="M125" i="17"/>
  <c r="N125" i="17" s="1"/>
  <c r="O125" i="17" s="1"/>
  <c r="P125" i="17" s="1"/>
  <c r="M129" i="17"/>
  <c r="N129" i="17" s="1"/>
  <c r="O129" i="17" s="1"/>
  <c r="P129" i="17" s="1"/>
  <c r="M100" i="17"/>
  <c r="N100" i="17" s="1"/>
  <c r="O100" i="17" s="1"/>
  <c r="P100" i="17" s="1"/>
  <c r="M110" i="17"/>
  <c r="N110" i="17" s="1"/>
  <c r="O110" i="17" s="1"/>
  <c r="P110" i="17" s="1"/>
  <c r="M104" i="17"/>
  <c r="N104" i="17" s="1"/>
  <c r="O104" i="17" s="1"/>
  <c r="P104" i="17" s="1"/>
  <c r="M97" i="17"/>
  <c r="N97" i="17" s="1"/>
  <c r="O97" i="17" s="1"/>
  <c r="P97" i="17" s="1"/>
  <c r="M81" i="17"/>
  <c r="N81" i="17" s="1"/>
  <c r="O81" i="17" s="1"/>
  <c r="P81" i="17" s="1"/>
  <c r="M80" i="17"/>
  <c r="N80" i="17" s="1"/>
  <c r="O80" i="17" s="1"/>
  <c r="P80" i="17" s="1"/>
  <c r="M65" i="17"/>
  <c r="N65" i="17" s="1"/>
  <c r="O65" i="17" s="1"/>
  <c r="P65" i="17" s="1"/>
  <c r="M49" i="17"/>
  <c r="N49" i="17" s="1"/>
  <c r="O49" i="17" s="1"/>
  <c r="P49" i="17" s="1"/>
  <c r="M58" i="17"/>
  <c r="N58" i="17" s="1"/>
  <c r="O58" i="17" s="1"/>
  <c r="P58" i="17" s="1"/>
  <c r="M42" i="17"/>
  <c r="N42" i="17" s="1"/>
  <c r="O42" i="17" s="1"/>
  <c r="P42" i="17" s="1"/>
  <c r="M30" i="17"/>
  <c r="N30" i="17" s="1"/>
  <c r="O30" i="17" s="1"/>
  <c r="P30" i="17" s="1"/>
  <c r="M131" i="17"/>
  <c r="N131" i="17" s="1"/>
  <c r="O131" i="17" s="1"/>
  <c r="P131" i="17" s="1"/>
  <c r="M98" i="17"/>
  <c r="N98" i="17" s="1"/>
  <c r="O98" i="17" s="1"/>
  <c r="P98" i="17" s="1"/>
  <c r="M113" i="17"/>
  <c r="N113" i="17" s="1"/>
  <c r="O113" i="17" s="1"/>
  <c r="P113" i="17" s="1"/>
  <c r="M99" i="17"/>
  <c r="N99" i="17" s="1"/>
  <c r="O99" i="17" s="1"/>
  <c r="P99" i="17" s="1"/>
  <c r="M87" i="17"/>
  <c r="N87" i="17" s="1"/>
  <c r="O87" i="17" s="1"/>
  <c r="P87" i="17" s="1"/>
  <c r="M86" i="17"/>
  <c r="N86" i="17" s="1"/>
  <c r="O86" i="17" s="1"/>
  <c r="P86" i="17" s="1"/>
  <c r="M67" i="17"/>
  <c r="N67" i="17" s="1"/>
  <c r="O67" i="17" s="1"/>
  <c r="P67" i="17" s="1"/>
  <c r="M51" i="17"/>
  <c r="N51" i="17" s="1"/>
  <c r="O51" i="17" s="1"/>
  <c r="P51" i="17" s="1"/>
  <c r="M56" i="17"/>
  <c r="N56" i="17" s="1"/>
  <c r="O56" i="17" s="1"/>
  <c r="P56" i="17" s="1"/>
  <c r="M40" i="17"/>
  <c r="N40" i="17" s="1"/>
  <c r="O40" i="17" s="1"/>
  <c r="P40" i="17" s="1"/>
  <c r="M133" i="17"/>
  <c r="N133" i="17" s="1"/>
  <c r="O133" i="17" s="1"/>
  <c r="P133" i="17" s="1"/>
  <c r="M119" i="17"/>
  <c r="N119" i="17" s="1"/>
  <c r="O119" i="17" s="1"/>
  <c r="P119" i="17" s="1"/>
  <c r="M114" i="17"/>
  <c r="N114" i="17" s="1"/>
  <c r="O114" i="17" s="1"/>
  <c r="P114" i="17" s="1"/>
  <c r="M105" i="17"/>
  <c r="N105" i="17" s="1"/>
  <c r="O105" i="17" s="1"/>
  <c r="P105" i="17" s="1"/>
  <c r="M85" i="17"/>
  <c r="N85" i="17" s="1"/>
  <c r="O85" i="17" s="1"/>
  <c r="P85" i="17" s="1"/>
  <c r="M61" i="17"/>
  <c r="N61" i="17" s="1"/>
  <c r="O61" i="17" s="1"/>
  <c r="P61" i="17" s="1"/>
  <c r="M54" i="17"/>
  <c r="N54" i="17" s="1"/>
  <c r="O54" i="17" s="1"/>
  <c r="P54" i="17" s="1"/>
  <c r="M27" i="17"/>
  <c r="N27" i="17" s="1"/>
  <c r="O27" i="17" s="1"/>
  <c r="P27" i="17" s="1"/>
  <c r="M135" i="17"/>
  <c r="N135" i="17" s="1"/>
  <c r="O135" i="17" s="1"/>
  <c r="P135" i="17" s="1"/>
  <c r="M117" i="17"/>
  <c r="N117" i="17" s="1"/>
  <c r="O117" i="17" s="1"/>
  <c r="P117" i="17" s="1"/>
  <c r="M103" i="17"/>
  <c r="N103" i="17" s="1"/>
  <c r="O103" i="17" s="1"/>
  <c r="P103" i="17" s="1"/>
  <c r="M82" i="17"/>
  <c r="N82" i="17" s="1"/>
  <c r="O82" i="17" s="1"/>
  <c r="P82" i="17" s="1"/>
  <c r="M60" i="17"/>
  <c r="N60" i="17" s="1"/>
  <c r="O60" i="17" s="1"/>
  <c r="P60" i="17" s="1"/>
  <c r="M32" i="17"/>
  <c r="N32" i="17" s="1"/>
  <c r="O32" i="17" s="1"/>
  <c r="P32" i="17" s="1"/>
  <c r="M19" i="17"/>
  <c r="N19" i="17" s="1"/>
  <c r="O19" i="17" s="1"/>
  <c r="P19" i="17" s="1"/>
  <c r="M24" i="17"/>
  <c r="N24" i="17" s="1"/>
  <c r="O24" i="17" s="1"/>
  <c r="P24" i="17" s="1"/>
  <c r="M23" i="17"/>
  <c r="N23" i="17" s="1"/>
  <c r="O23" i="17" s="1"/>
  <c r="P23" i="17" s="1"/>
  <c r="M21" i="17"/>
  <c r="N21" i="17" s="1"/>
  <c r="O21" i="17" s="1"/>
  <c r="P21" i="17" s="1"/>
  <c r="M17" i="17"/>
  <c r="N17" i="17" s="1"/>
  <c r="O17" i="17" s="1"/>
  <c r="P17" i="17" s="1"/>
  <c r="M22" i="17"/>
  <c r="N22" i="17" s="1"/>
  <c r="O22" i="17" s="1"/>
  <c r="P22" i="17" s="1"/>
  <c r="M20" i="17"/>
  <c r="N20" i="17" s="1"/>
  <c r="O20" i="17" s="1"/>
  <c r="P20" i="17" s="1"/>
  <c r="M18" i="17"/>
  <c r="N18" i="17" s="1"/>
  <c r="O18" i="17" s="1"/>
  <c r="P18" i="17" s="1"/>
  <c r="M16" i="17"/>
  <c r="N16" i="17" s="1"/>
  <c r="O16" i="17" s="1"/>
  <c r="K5" i="16"/>
  <c r="L29" i="16" s="1"/>
  <c r="L18" i="16" l="1"/>
  <c r="L70" i="16"/>
  <c r="L106" i="16"/>
  <c r="L45" i="16"/>
  <c r="L63" i="16"/>
  <c r="L81" i="16"/>
  <c r="L109" i="16"/>
  <c r="L88" i="16"/>
  <c r="L127" i="16"/>
  <c r="L124" i="16"/>
  <c r="L78" i="16"/>
  <c r="L77" i="16"/>
  <c r="L21" i="16"/>
  <c r="L134" i="16"/>
  <c r="L31" i="16"/>
  <c r="L95" i="16"/>
  <c r="L42" i="16"/>
  <c r="L60" i="16"/>
  <c r="L49" i="16"/>
  <c r="L113" i="16"/>
  <c r="L96" i="16"/>
  <c r="L25" i="16"/>
  <c r="L22" i="16"/>
  <c r="L91" i="16"/>
  <c r="M29" i="16"/>
  <c r="T20" i="17"/>
  <c r="U20" i="17" s="1"/>
  <c r="Q20" i="17"/>
  <c r="T17" i="17"/>
  <c r="U17" i="17" s="1"/>
  <c r="Q17" i="17"/>
  <c r="T23" i="17"/>
  <c r="U23" i="17" s="1"/>
  <c r="Q23" i="17"/>
  <c r="T19" i="17"/>
  <c r="U19" i="17" s="1"/>
  <c r="Q19" i="17"/>
  <c r="T60" i="17"/>
  <c r="U60" i="17" s="1"/>
  <c r="Q60" i="17"/>
  <c r="T103" i="17"/>
  <c r="U103" i="17" s="1"/>
  <c r="Q103" i="17"/>
  <c r="T135" i="17"/>
  <c r="U135" i="17" s="1"/>
  <c r="Q135" i="17"/>
  <c r="T54" i="17"/>
  <c r="U54" i="17" s="1"/>
  <c r="Q54" i="17"/>
  <c r="T85" i="17"/>
  <c r="U85" i="17" s="1"/>
  <c r="Q85" i="17"/>
  <c r="T114" i="17"/>
  <c r="U114" i="17" s="1"/>
  <c r="Q114" i="17"/>
  <c r="T133" i="17"/>
  <c r="U133" i="17" s="1"/>
  <c r="Q133" i="17"/>
  <c r="T56" i="17"/>
  <c r="U56" i="17" s="1"/>
  <c r="Q56" i="17"/>
  <c r="T67" i="17"/>
  <c r="U67" i="17" s="1"/>
  <c r="Q67" i="17"/>
  <c r="T87" i="17"/>
  <c r="U87" i="17" s="1"/>
  <c r="Q87" i="17"/>
  <c r="T113" i="17"/>
  <c r="U113" i="17" s="1"/>
  <c r="Q113" i="17"/>
  <c r="T131" i="17"/>
  <c r="U131" i="17" s="1"/>
  <c r="Q131" i="17"/>
  <c r="T42" i="17"/>
  <c r="U42" i="17" s="1"/>
  <c r="Q42" i="17"/>
  <c r="T49" i="17"/>
  <c r="U49" i="17" s="1"/>
  <c r="Q49" i="17"/>
  <c r="T80" i="17"/>
  <c r="U80" i="17" s="1"/>
  <c r="Q80" i="17"/>
  <c r="T97" i="17"/>
  <c r="U97" i="17" s="1"/>
  <c r="Q97" i="17"/>
  <c r="T110" i="17"/>
  <c r="U110" i="17" s="1"/>
  <c r="Q110" i="17"/>
  <c r="T129" i="17"/>
  <c r="U129" i="17" s="1"/>
  <c r="Q129" i="17"/>
  <c r="T121" i="17"/>
  <c r="U121" i="17" s="1"/>
  <c r="Q121" i="17"/>
  <c r="T68" i="17"/>
  <c r="U68" i="17" s="1"/>
  <c r="Q68" i="17"/>
  <c r="T94" i="17"/>
  <c r="U94" i="17" s="1"/>
  <c r="Q94" i="17"/>
  <c r="T70" i="17"/>
  <c r="U70" i="17" s="1"/>
  <c r="Q70" i="17"/>
  <c r="T36" i="17"/>
  <c r="U36" i="17" s="1"/>
  <c r="Q36" i="17"/>
  <c r="T47" i="17"/>
  <c r="U47" i="17" s="1"/>
  <c r="Q47" i="17"/>
  <c r="T83" i="17"/>
  <c r="U83" i="17" s="1"/>
  <c r="Q83" i="17"/>
  <c r="T122" i="17"/>
  <c r="U122" i="17" s="1"/>
  <c r="Q122" i="17"/>
  <c r="T45" i="17"/>
  <c r="U45" i="17" s="1"/>
  <c r="Q45" i="17"/>
  <c r="T28" i="17"/>
  <c r="U28" i="17" s="1"/>
  <c r="Q28" i="17"/>
  <c r="T29" i="17"/>
  <c r="U29" i="17" s="1"/>
  <c r="Q29" i="17"/>
  <c r="T39" i="17"/>
  <c r="U39" i="17" s="1"/>
  <c r="Q39" i="17"/>
  <c r="T71" i="17"/>
  <c r="U71" i="17" s="1"/>
  <c r="Q71" i="17"/>
  <c r="T91" i="17"/>
  <c r="U91" i="17" s="1"/>
  <c r="Q91" i="17"/>
  <c r="T112" i="17"/>
  <c r="U112" i="17" s="1"/>
  <c r="Q112" i="17"/>
  <c r="T130" i="17"/>
  <c r="U130" i="17" s="1"/>
  <c r="Q130" i="17"/>
  <c r="T35" i="17"/>
  <c r="U35" i="17" s="1"/>
  <c r="Q35" i="17"/>
  <c r="T37" i="17"/>
  <c r="U37" i="17" s="1"/>
  <c r="Q37" i="17"/>
  <c r="T69" i="17"/>
  <c r="U69" i="17" s="1"/>
  <c r="Q69" i="17"/>
  <c r="T93" i="17"/>
  <c r="U93" i="17" s="1"/>
  <c r="Q93" i="17"/>
  <c r="T118" i="17"/>
  <c r="U118" i="17" s="1"/>
  <c r="Q118" i="17"/>
  <c r="T43" i="17"/>
  <c r="U43" i="17" s="1"/>
  <c r="Q43" i="17"/>
  <c r="T75" i="17"/>
  <c r="U75" i="17" s="1"/>
  <c r="Q75" i="17"/>
  <c r="T95" i="17"/>
  <c r="U95" i="17" s="1"/>
  <c r="Q95" i="17"/>
  <c r="T116" i="17"/>
  <c r="U116" i="17" s="1"/>
  <c r="Q116" i="17"/>
  <c r="T134" i="17"/>
  <c r="U134" i="17" s="1"/>
  <c r="Q134" i="17"/>
  <c r="T50" i="17"/>
  <c r="U50" i="17" s="1"/>
  <c r="Q50" i="17"/>
  <c r="T57" i="17"/>
  <c r="U57" i="17" s="1"/>
  <c r="Q57" i="17"/>
  <c r="T88" i="17"/>
  <c r="U88" i="17" s="1"/>
  <c r="Q88" i="17"/>
  <c r="T101" i="17"/>
  <c r="U101" i="17" s="1"/>
  <c r="Q101" i="17"/>
  <c r="T115" i="17"/>
  <c r="U115" i="17" s="1"/>
  <c r="Q115" i="17"/>
  <c r="T132" i="17"/>
  <c r="U132" i="17" s="1"/>
  <c r="Q132" i="17"/>
  <c r="T128" i="17"/>
  <c r="U128" i="17" s="1"/>
  <c r="Q128" i="17"/>
  <c r="T64" i="17"/>
  <c r="U64" i="17" s="1"/>
  <c r="Q64" i="17"/>
  <c r="T92" i="17"/>
  <c r="U92" i="17" s="1"/>
  <c r="Q92" i="17"/>
  <c r="T66" i="17"/>
  <c r="U66" i="17" s="1"/>
  <c r="Q66" i="17"/>
  <c r="T18" i="17"/>
  <c r="U18" i="17" s="1"/>
  <c r="Q18" i="17"/>
  <c r="T22" i="17"/>
  <c r="U22" i="17" s="1"/>
  <c r="Q22" i="17"/>
  <c r="T21" i="17"/>
  <c r="U21" i="17" s="1"/>
  <c r="Q21" i="17"/>
  <c r="T24" i="17"/>
  <c r="U24" i="17" s="1"/>
  <c r="Q24" i="17"/>
  <c r="T32" i="17"/>
  <c r="U32" i="17" s="1"/>
  <c r="Q32" i="17"/>
  <c r="T82" i="17"/>
  <c r="U82" i="17" s="1"/>
  <c r="Q82" i="17"/>
  <c r="T117" i="17"/>
  <c r="U117" i="17" s="1"/>
  <c r="Q117" i="17"/>
  <c r="T27" i="17"/>
  <c r="U27" i="17" s="1"/>
  <c r="Q27" i="17"/>
  <c r="T61" i="17"/>
  <c r="U61" i="17" s="1"/>
  <c r="Q61" i="17"/>
  <c r="T105" i="17"/>
  <c r="U105" i="17" s="1"/>
  <c r="Q105" i="17"/>
  <c r="T119" i="17"/>
  <c r="U119" i="17" s="1"/>
  <c r="Q119" i="17"/>
  <c r="T40" i="17"/>
  <c r="U40" i="17" s="1"/>
  <c r="Q40" i="17"/>
  <c r="T51" i="17"/>
  <c r="U51" i="17" s="1"/>
  <c r="Q51" i="17"/>
  <c r="T86" i="17"/>
  <c r="U86" i="17" s="1"/>
  <c r="Q86" i="17"/>
  <c r="T99" i="17"/>
  <c r="U99" i="17" s="1"/>
  <c r="Q99" i="17"/>
  <c r="T98" i="17"/>
  <c r="U98" i="17" s="1"/>
  <c r="Q98" i="17"/>
  <c r="T30" i="17"/>
  <c r="U30" i="17" s="1"/>
  <c r="Q30" i="17"/>
  <c r="T58" i="17"/>
  <c r="U58" i="17" s="1"/>
  <c r="Q58" i="17"/>
  <c r="T65" i="17"/>
  <c r="U65" i="17" s="1"/>
  <c r="Q65" i="17"/>
  <c r="T81" i="17"/>
  <c r="U81" i="17" s="1"/>
  <c r="Q81" i="17"/>
  <c r="T104" i="17"/>
  <c r="U104" i="17" s="1"/>
  <c r="Q104" i="17"/>
  <c r="T100" i="17"/>
  <c r="U100" i="17" s="1"/>
  <c r="Q100" i="17"/>
  <c r="T125" i="17"/>
  <c r="U125" i="17" s="1"/>
  <c r="Q125" i="17"/>
  <c r="T76" i="17"/>
  <c r="U76" i="17" s="1"/>
  <c r="Q76" i="17"/>
  <c r="T127" i="17"/>
  <c r="U127" i="17" s="1"/>
  <c r="Q127" i="17"/>
  <c r="T78" i="17"/>
  <c r="U78" i="17" s="1"/>
  <c r="Q78" i="17"/>
  <c r="T62" i="17"/>
  <c r="U62" i="17" s="1"/>
  <c r="Q62" i="17"/>
  <c r="T44" i="17"/>
  <c r="U44" i="17" s="1"/>
  <c r="Q44" i="17"/>
  <c r="T63" i="17"/>
  <c r="U63" i="17" s="1"/>
  <c r="Q63" i="17"/>
  <c r="T109" i="17"/>
  <c r="U109" i="17" s="1"/>
  <c r="Q109" i="17"/>
  <c r="T38" i="17"/>
  <c r="U38" i="17" s="1"/>
  <c r="Q38" i="17"/>
  <c r="T77" i="17"/>
  <c r="U77" i="17" s="1"/>
  <c r="Q77" i="17"/>
  <c r="T33" i="17"/>
  <c r="U33" i="17" s="1"/>
  <c r="Q33" i="17"/>
  <c r="T52" i="17"/>
  <c r="U52" i="17" s="1"/>
  <c r="Q52" i="17"/>
  <c r="T55" i="17"/>
  <c r="U55" i="17" s="1"/>
  <c r="Q55" i="17"/>
  <c r="T90" i="17"/>
  <c r="U90" i="17" s="1"/>
  <c r="Q90" i="17"/>
  <c r="T106" i="17"/>
  <c r="U106" i="17" s="1"/>
  <c r="Q106" i="17"/>
  <c r="T102" i="17"/>
  <c r="U102" i="17" s="1"/>
  <c r="Q102" i="17"/>
  <c r="T34" i="17"/>
  <c r="U34" i="17" s="1"/>
  <c r="Q34" i="17"/>
  <c r="T46" i="17"/>
  <c r="U46" i="17" s="1"/>
  <c r="Q46" i="17"/>
  <c r="T53" i="17"/>
  <c r="U53" i="17" s="1"/>
  <c r="Q53" i="17"/>
  <c r="T84" i="17"/>
  <c r="U84" i="17" s="1"/>
  <c r="Q84" i="17"/>
  <c r="T111" i="17"/>
  <c r="U111" i="17" s="1"/>
  <c r="Q111" i="17"/>
  <c r="T124" i="17"/>
  <c r="U124" i="17" s="1"/>
  <c r="Q124" i="17"/>
  <c r="T48" i="17"/>
  <c r="U48" i="17" s="1"/>
  <c r="Q48" i="17"/>
  <c r="T59" i="17"/>
  <c r="U59" i="17" s="1"/>
  <c r="Q59" i="17"/>
  <c r="T79" i="17"/>
  <c r="U79" i="17" s="1"/>
  <c r="Q79" i="17"/>
  <c r="T108" i="17"/>
  <c r="U108" i="17" s="1"/>
  <c r="Q108" i="17"/>
  <c r="T126" i="17"/>
  <c r="U126" i="17" s="1"/>
  <c r="Q126" i="17"/>
  <c r="T31" i="17"/>
  <c r="U31" i="17" s="1"/>
  <c r="Q31" i="17"/>
  <c r="T41" i="17"/>
  <c r="U41" i="17" s="1"/>
  <c r="Q41" i="17"/>
  <c r="T73" i="17"/>
  <c r="U73" i="17" s="1"/>
  <c r="Q73" i="17"/>
  <c r="T89" i="17"/>
  <c r="U89" i="17" s="1"/>
  <c r="Q89" i="17"/>
  <c r="T107" i="17"/>
  <c r="U107" i="17" s="1"/>
  <c r="Q107" i="17"/>
  <c r="T120" i="17"/>
  <c r="U120" i="17" s="1"/>
  <c r="Q120" i="17"/>
  <c r="T123" i="17"/>
  <c r="U123" i="17" s="1"/>
  <c r="Q123" i="17"/>
  <c r="T72" i="17"/>
  <c r="U72" i="17" s="1"/>
  <c r="Q72" i="17"/>
  <c r="T96" i="17"/>
  <c r="U96" i="17" s="1"/>
  <c r="Q96" i="17"/>
  <c r="T74" i="17"/>
  <c r="U74" i="17" s="1"/>
  <c r="Q74" i="17"/>
  <c r="L35" i="16"/>
  <c r="L36" i="16"/>
  <c r="L61" i="16"/>
  <c r="L93" i="16"/>
  <c r="L125" i="16"/>
  <c r="L38" i="16"/>
  <c r="L102" i="16"/>
  <c r="L56" i="16"/>
  <c r="L120" i="16"/>
  <c r="L47" i="16"/>
  <c r="L79" i="16"/>
  <c r="L111" i="16"/>
  <c r="L23" i="16"/>
  <c r="L74" i="16"/>
  <c r="L28" i="16"/>
  <c r="L92" i="16"/>
  <c r="L33" i="16"/>
  <c r="L65" i="16"/>
  <c r="L97" i="16"/>
  <c r="L129" i="16"/>
  <c r="L46" i="16"/>
  <c r="L110" i="16"/>
  <c r="L64" i="16"/>
  <c r="L128" i="16"/>
  <c r="L59" i="16"/>
  <c r="L123" i="16"/>
  <c r="L130" i="16"/>
  <c r="L37" i="16"/>
  <c r="L53" i="16"/>
  <c r="L69" i="16"/>
  <c r="L85" i="16"/>
  <c r="L101" i="16"/>
  <c r="L117" i="16"/>
  <c r="L133" i="16"/>
  <c r="L30" i="16"/>
  <c r="L54" i="16"/>
  <c r="L86" i="16"/>
  <c r="L118" i="16"/>
  <c r="L40" i="16"/>
  <c r="L72" i="16"/>
  <c r="L104" i="16"/>
  <c r="L136" i="16"/>
  <c r="L39" i="16"/>
  <c r="L55" i="16"/>
  <c r="L71" i="16"/>
  <c r="L87" i="16"/>
  <c r="L103" i="16"/>
  <c r="L119" i="16"/>
  <c r="L135" i="16"/>
  <c r="L32" i="16"/>
  <c r="L58" i="16"/>
  <c r="L90" i="16"/>
  <c r="L122" i="16"/>
  <c r="L44" i="16"/>
  <c r="L76" i="16"/>
  <c r="L108" i="16"/>
  <c r="L20" i="16"/>
  <c r="L41" i="16"/>
  <c r="L57" i="16"/>
  <c r="L73" i="16"/>
  <c r="L89" i="16"/>
  <c r="L105" i="16"/>
  <c r="L121" i="16"/>
  <c r="L137" i="16"/>
  <c r="L34" i="16"/>
  <c r="L62" i="16"/>
  <c r="L94" i="16"/>
  <c r="L126" i="16"/>
  <c r="L48" i="16"/>
  <c r="L80" i="16"/>
  <c r="L112" i="16"/>
  <c r="L24" i="16"/>
  <c r="L43" i="16"/>
  <c r="L75" i="16"/>
  <c r="L107" i="16"/>
  <c r="L19" i="16"/>
  <c r="L66" i="16"/>
  <c r="L84" i="16"/>
  <c r="L98" i="16"/>
  <c r="L52" i="16"/>
  <c r="L116" i="16"/>
  <c r="P26" i="17"/>
  <c r="Q26" i="17" s="1"/>
  <c r="V137" i="17"/>
  <c r="V15" i="17" s="1"/>
  <c r="W14" i="17" s="1"/>
  <c r="L51" i="16"/>
  <c r="L67" i="16"/>
  <c r="L83" i="16"/>
  <c r="L99" i="16"/>
  <c r="L115" i="16"/>
  <c r="L131" i="16"/>
  <c r="L50" i="16"/>
  <c r="L82" i="16"/>
  <c r="L114" i="16"/>
  <c r="L26" i="16"/>
  <c r="L68" i="16"/>
  <c r="L100" i="16"/>
  <c r="L132" i="16"/>
  <c r="P16" i="17"/>
  <c r="Q16" i="17" l="1"/>
  <c r="T16" i="17"/>
  <c r="M96" i="16"/>
  <c r="M21" i="16"/>
  <c r="M127" i="16"/>
  <c r="M63" i="16"/>
  <c r="M91" i="16"/>
  <c r="M113" i="16"/>
  <c r="M95" i="16"/>
  <c r="M77" i="16"/>
  <c r="M88" i="16"/>
  <c r="M45" i="16"/>
  <c r="M22" i="16"/>
  <c r="M49" i="16"/>
  <c r="M31" i="16"/>
  <c r="M78" i="16"/>
  <c r="M106" i="16"/>
  <c r="M25" i="16"/>
  <c r="M60" i="16"/>
  <c r="M134" i="16"/>
  <c r="M124" i="16"/>
  <c r="M81" i="16"/>
  <c r="M70" i="16"/>
  <c r="M42" i="16"/>
  <c r="M109" i="16"/>
  <c r="R29" i="16"/>
  <c r="S29" i="16"/>
  <c r="N29" i="16"/>
  <c r="O29" i="16"/>
  <c r="M100" i="16"/>
  <c r="M26" i="16"/>
  <c r="M82" i="16"/>
  <c r="M18" i="16"/>
  <c r="L27" i="16"/>
  <c r="M115" i="16"/>
  <c r="M83" i="16"/>
  <c r="M51" i="16"/>
  <c r="M52" i="16"/>
  <c r="M84" i="16"/>
  <c r="M19" i="16"/>
  <c r="M75" i="16"/>
  <c r="M24" i="16"/>
  <c r="M80" i="16"/>
  <c r="M126" i="16"/>
  <c r="M62" i="16"/>
  <c r="M137" i="16"/>
  <c r="M105" i="16"/>
  <c r="M73" i="16"/>
  <c r="M41" i="16"/>
  <c r="M108" i="16"/>
  <c r="M44" i="16"/>
  <c r="M90" i="16"/>
  <c r="M32" i="16"/>
  <c r="M119" i="16"/>
  <c r="M87" i="16"/>
  <c r="M55" i="16"/>
  <c r="M136" i="16"/>
  <c r="M72" i="16"/>
  <c r="M118" i="16"/>
  <c r="M54" i="16"/>
  <c r="M133" i="16"/>
  <c r="M101" i="16"/>
  <c r="M69" i="16"/>
  <c r="M37" i="16"/>
  <c r="M123" i="16"/>
  <c r="M128" i="16"/>
  <c r="M110" i="16"/>
  <c r="M129" i="16"/>
  <c r="M65" i="16"/>
  <c r="M92" i="16"/>
  <c r="M74" i="16"/>
  <c r="M111" i="16"/>
  <c r="M47" i="16"/>
  <c r="M56" i="16"/>
  <c r="M38" i="16"/>
  <c r="M93" i="16"/>
  <c r="M36" i="16"/>
  <c r="M132" i="16"/>
  <c r="M68" i="16"/>
  <c r="M114" i="16"/>
  <c r="M50" i="16"/>
  <c r="M131" i="16"/>
  <c r="M99" i="16"/>
  <c r="M67" i="16"/>
  <c r="M116" i="16"/>
  <c r="M98" i="16"/>
  <c r="M66" i="16"/>
  <c r="M107" i="16"/>
  <c r="M43" i="16"/>
  <c r="M112" i="16"/>
  <c r="M48" i="16"/>
  <c r="M94" i="16"/>
  <c r="M34" i="16"/>
  <c r="M121" i="16"/>
  <c r="M89" i="16"/>
  <c r="M57" i="16"/>
  <c r="M20" i="16"/>
  <c r="M76" i="16"/>
  <c r="M122" i="16"/>
  <c r="M58" i="16"/>
  <c r="M135" i="16"/>
  <c r="M103" i="16"/>
  <c r="M71" i="16"/>
  <c r="M39" i="16"/>
  <c r="M104" i="16"/>
  <c r="M40" i="16"/>
  <c r="M86" i="16"/>
  <c r="M30" i="16"/>
  <c r="M117" i="16"/>
  <c r="M85" i="16"/>
  <c r="M53" i="16"/>
  <c r="M130" i="16"/>
  <c r="M59" i="16"/>
  <c r="M64" i="16"/>
  <c r="M46" i="16"/>
  <c r="M97" i="16"/>
  <c r="M33" i="16"/>
  <c r="M28" i="16"/>
  <c r="L138" i="16"/>
  <c r="M23" i="16"/>
  <c r="M79" i="16"/>
  <c r="M120" i="16"/>
  <c r="M102" i="16"/>
  <c r="M125" i="16"/>
  <c r="M61" i="16"/>
  <c r="M35" i="16"/>
  <c r="T26" i="17"/>
  <c r="U26" i="17" s="1"/>
  <c r="P136" i="17"/>
  <c r="P25" i="17"/>
  <c r="W36" i="17"/>
  <c r="X36" i="17" s="1"/>
  <c r="W32" i="17"/>
  <c r="X32" i="17" s="1"/>
  <c r="W44" i="17"/>
  <c r="X44" i="17" s="1"/>
  <c r="W76" i="17"/>
  <c r="X76" i="17" s="1"/>
  <c r="W67" i="17"/>
  <c r="X67" i="17" s="1"/>
  <c r="W19" i="17"/>
  <c r="X19" i="17" s="1"/>
  <c r="W16" i="17"/>
  <c r="X16" i="17" s="1"/>
  <c r="W48" i="17"/>
  <c r="X48" i="17" s="1"/>
  <c r="W39" i="17"/>
  <c r="X39" i="17" s="1"/>
  <c r="W71" i="17"/>
  <c r="X71" i="17" s="1"/>
  <c r="W79" i="17"/>
  <c r="X79" i="17" s="1"/>
  <c r="W95" i="17"/>
  <c r="X95" i="17" s="1"/>
  <c r="W111" i="17"/>
  <c r="X111" i="17" s="1"/>
  <c r="W106" i="17"/>
  <c r="X106" i="17" s="1"/>
  <c r="W123" i="17"/>
  <c r="X123" i="17" s="1"/>
  <c r="W127" i="17"/>
  <c r="X127" i="17" s="1"/>
  <c r="W17" i="17"/>
  <c r="X17" i="17" s="1"/>
  <c r="W26" i="17"/>
  <c r="X26" i="17" s="1"/>
  <c r="W22" i="17"/>
  <c r="X22" i="17" s="1"/>
  <c r="W38" i="17"/>
  <c r="X38" i="17" s="1"/>
  <c r="W54" i="17"/>
  <c r="X54" i="17" s="1"/>
  <c r="W70" i="17"/>
  <c r="X70" i="17" s="1"/>
  <c r="W45" i="17"/>
  <c r="X45" i="17" s="1"/>
  <c r="W61" i="17"/>
  <c r="X61" i="17" s="1"/>
  <c r="W77" i="17"/>
  <c r="X77" i="17" s="1"/>
  <c r="W92" i="17"/>
  <c r="X92" i="17" s="1"/>
  <c r="W89" i="17"/>
  <c r="X89" i="17" s="1"/>
  <c r="W105" i="17"/>
  <c r="X105" i="17" s="1"/>
  <c r="W100" i="17"/>
  <c r="X100" i="17" s="1"/>
  <c r="W116" i="17"/>
  <c r="X116" i="17" s="1"/>
  <c r="W122" i="17"/>
  <c r="X122" i="17" s="1"/>
  <c r="W130" i="17"/>
  <c r="X130" i="17" s="1"/>
  <c r="W20" i="17"/>
  <c r="X20" i="17" s="1"/>
  <c r="W43" i="17"/>
  <c r="X43" i="17" s="1"/>
  <c r="W75" i="17"/>
  <c r="X75" i="17" s="1"/>
  <c r="W28" i="17"/>
  <c r="X28" i="17" s="1"/>
  <c r="W40" i="17"/>
  <c r="X40" i="17" s="1"/>
  <c r="W72" i="17"/>
  <c r="X72" i="17" s="1"/>
  <c r="W63" i="17"/>
  <c r="X63" i="17" s="1"/>
  <c r="W94" i="17"/>
  <c r="X94" i="17" s="1"/>
  <c r="W91" i="17"/>
  <c r="X91" i="17" s="1"/>
  <c r="W107" i="17"/>
  <c r="X107" i="17" s="1"/>
  <c r="W102" i="17"/>
  <c r="X102" i="17" s="1"/>
  <c r="W119" i="17"/>
  <c r="X119" i="17" s="1"/>
  <c r="W124" i="17"/>
  <c r="X124" i="17" s="1"/>
  <c r="W132" i="17"/>
  <c r="X132" i="17" s="1"/>
  <c r="W30" i="17"/>
  <c r="X30" i="17" s="1"/>
  <c r="W27" i="17"/>
  <c r="X27" i="17" s="1"/>
  <c r="W42" i="17"/>
  <c r="X42" i="17" s="1"/>
  <c r="W58" i="17"/>
  <c r="X58" i="17" s="1"/>
  <c r="W74" i="17"/>
  <c r="X74" i="17" s="1"/>
  <c r="W49" i="17"/>
  <c r="X49" i="17" s="1"/>
  <c r="W65" i="17"/>
  <c r="X65" i="17" s="1"/>
  <c r="W80" i="17"/>
  <c r="X80" i="17" s="1"/>
  <c r="W96" i="17"/>
  <c r="X96" i="17" s="1"/>
  <c r="W93" i="17"/>
  <c r="X93" i="17" s="1"/>
  <c r="W109" i="17"/>
  <c r="X109" i="17" s="1"/>
  <c r="W104" i="17"/>
  <c r="X104" i="17" s="1"/>
  <c r="W121" i="17"/>
  <c r="X121" i="17" s="1"/>
  <c r="W126" i="17"/>
  <c r="X126" i="17" s="1"/>
  <c r="W134" i="17"/>
  <c r="X134" i="17" s="1"/>
  <c r="W68" i="17"/>
  <c r="X68" i="17" s="1"/>
  <c r="W29" i="17"/>
  <c r="X29" i="17" s="1"/>
  <c r="W60" i="17"/>
  <c r="X60" i="17" s="1"/>
  <c r="W51" i="17"/>
  <c r="X51" i="17" s="1"/>
  <c r="W82" i="17"/>
  <c r="X82" i="17" s="1"/>
  <c r="W33" i="17"/>
  <c r="X33" i="17" s="1"/>
  <c r="W64" i="17"/>
  <c r="X64" i="17" s="1"/>
  <c r="W55" i="17"/>
  <c r="X55" i="17" s="1"/>
  <c r="W86" i="17"/>
  <c r="X86" i="17" s="1"/>
  <c r="W87" i="17"/>
  <c r="X87" i="17" s="1"/>
  <c r="W103" i="17"/>
  <c r="X103" i="17" s="1"/>
  <c r="W98" i="17"/>
  <c r="X98" i="17" s="1"/>
  <c r="W114" i="17"/>
  <c r="X114" i="17" s="1"/>
  <c r="W120" i="17"/>
  <c r="X120" i="17" s="1"/>
  <c r="W135" i="17"/>
  <c r="X135" i="17" s="1"/>
  <c r="W34" i="17"/>
  <c r="X34" i="17" s="1"/>
  <c r="W31" i="17"/>
  <c r="X31" i="17" s="1"/>
  <c r="W46" i="17"/>
  <c r="X46" i="17" s="1"/>
  <c r="W62" i="17"/>
  <c r="X62" i="17" s="1"/>
  <c r="W37" i="17"/>
  <c r="X37" i="17" s="1"/>
  <c r="W53" i="17"/>
  <c r="X53" i="17" s="1"/>
  <c r="W69" i="17"/>
  <c r="X69" i="17" s="1"/>
  <c r="W84" i="17"/>
  <c r="X84" i="17" s="1"/>
  <c r="W81" i="17"/>
  <c r="X81" i="17" s="1"/>
  <c r="W97" i="17"/>
  <c r="X97" i="17" s="1"/>
  <c r="W113" i="17"/>
  <c r="X113" i="17" s="1"/>
  <c r="W108" i="17"/>
  <c r="X108" i="17" s="1"/>
  <c r="W125" i="17"/>
  <c r="X125" i="17" s="1"/>
  <c r="W129" i="17"/>
  <c r="X129" i="17" s="1"/>
  <c r="W23" i="17"/>
  <c r="X23" i="17" s="1"/>
  <c r="W52" i="17"/>
  <c r="X52" i="17" s="1"/>
  <c r="W59" i="17"/>
  <c r="X59" i="17" s="1"/>
  <c r="W90" i="17"/>
  <c r="X90" i="17" s="1"/>
  <c r="W24" i="17"/>
  <c r="X24" i="17" s="1"/>
  <c r="W56" i="17"/>
  <c r="X56" i="17" s="1"/>
  <c r="W47" i="17"/>
  <c r="X47" i="17" s="1"/>
  <c r="W78" i="17"/>
  <c r="X78" i="17" s="1"/>
  <c r="W83" i="17"/>
  <c r="X83" i="17" s="1"/>
  <c r="W99" i="17"/>
  <c r="X99" i="17" s="1"/>
  <c r="W115" i="17"/>
  <c r="X115" i="17" s="1"/>
  <c r="W110" i="17"/>
  <c r="X110" i="17" s="1"/>
  <c r="W128" i="17"/>
  <c r="X128" i="17" s="1"/>
  <c r="W131" i="17"/>
  <c r="X131" i="17" s="1"/>
  <c r="W21" i="17"/>
  <c r="X21" i="17" s="1"/>
  <c r="W18" i="17"/>
  <c r="X18" i="17" s="1"/>
  <c r="W35" i="17"/>
  <c r="X35" i="17" s="1"/>
  <c r="W50" i="17"/>
  <c r="X50" i="17" s="1"/>
  <c r="W66" i="17"/>
  <c r="X66" i="17" s="1"/>
  <c r="W41" i="17"/>
  <c r="X41" i="17" s="1"/>
  <c r="W57" i="17"/>
  <c r="X57" i="17" s="1"/>
  <c r="W73" i="17"/>
  <c r="X73" i="17" s="1"/>
  <c r="W88" i="17"/>
  <c r="X88" i="17" s="1"/>
  <c r="W85" i="17"/>
  <c r="X85" i="17" s="1"/>
  <c r="W101" i="17"/>
  <c r="X101" i="17" s="1"/>
  <c r="W117" i="17"/>
  <c r="X117" i="17" s="1"/>
  <c r="W112" i="17"/>
  <c r="X112" i="17" s="1"/>
  <c r="W118" i="17"/>
  <c r="X118" i="17" s="1"/>
  <c r="W133" i="17"/>
  <c r="X133" i="17" s="1"/>
  <c r="S18" i="16" l="1"/>
  <c r="R18" i="16"/>
  <c r="O21" i="16"/>
  <c r="S25" i="16"/>
  <c r="R22" i="16"/>
  <c r="R109" i="16"/>
  <c r="S42" i="16"/>
  <c r="S81" i="16"/>
  <c r="S134" i="16"/>
  <c r="R78" i="16"/>
  <c r="S49" i="16"/>
  <c r="S45" i="16"/>
  <c r="S77" i="16"/>
  <c r="S113" i="16"/>
  <c r="R63" i="16"/>
  <c r="R70" i="16"/>
  <c r="R124" i="16"/>
  <c r="R60" i="16"/>
  <c r="O106" i="16"/>
  <c r="R31" i="16"/>
  <c r="R88" i="16"/>
  <c r="R95" i="16"/>
  <c r="R91" i="16"/>
  <c r="O127" i="16"/>
  <c r="R96" i="16"/>
  <c r="U16" i="17"/>
  <c r="T25" i="17"/>
  <c r="R81" i="16"/>
  <c r="R113" i="16"/>
  <c r="N70" i="16"/>
  <c r="R134" i="16"/>
  <c r="O81" i="16"/>
  <c r="O25" i="16"/>
  <c r="N127" i="16"/>
  <c r="R25" i="16"/>
  <c r="N106" i="16"/>
  <c r="S127" i="16"/>
  <c r="N95" i="16"/>
  <c r="O22" i="16"/>
  <c r="S22" i="16"/>
  <c r="N60" i="16"/>
  <c r="S106" i="16"/>
  <c r="S78" i="16"/>
  <c r="N77" i="16"/>
  <c r="O45" i="16"/>
  <c r="R49" i="16"/>
  <c r="R45" i="16"/>
  <c r="O49" i="16"/>
  <c r="O124" i="16"/>
  <c r="N78" i="16"/>
  <c r="N49" i="16"/>
  <c r="S21" i="16"/>
  <c r="O63" i="16"/>
  <c r="O78" i="16"/>
  <c r="S63" i="16"/>
  <c r="R21" i="16"/>
  <c r="R77" i="16"/>
  <c r="O77" i="16"/>
  <c r="O113" i="16"/>
  <c r="N63" i="16"/>
  <c r="N21" i="16"/>
  <c r="O88" i="16"/>
  <c r="O91" i="16"/>
  <c r="O31" i="16"/>
  <c r="N22" i="16"/>
  <c r="R106" i="16"/>
  <c r="R127" i="16"/>
  <c r="N88" i="16"/>
  <c r="O134" i="16"/>
  <c r="N91" i="16"/>
  <c r="N31" i="16"/>
  <c r="O96" i="16"/>
  <c r="S31" i="16"/>
  <c r="S96" i="16"/>
  <c r="S88" i="16"/>
  <c r="S95" i="16"/>
  <c r="S91" i="16"/>
  <c r="N45" i="16"/>
  <c r="O95" i="16"/>
  <c r="N113" i="16"/>
  <c r="O42" i="16"/>
  <c r="N96" i="16"/>
  <c r="O70" i="16"/>
  <c r="N81" i="16"/>
  <c r="N124" i="16"/>
  <c r="N134" i="16"/>
  <c r="O60" i="16"/>
  <c r="N25" i="16"/>
  <c r="R42" i="16"/>
  <c r="S70" i="16"/>
  <c r="S124" i="16"/>
  <c r="S60" i="16"/>
  <c r="O109" i="16"/>
  <c r="N42" i="16"/>
  <c r="S109" i="16"/>
  <c r="N109" i="16"/>
  <c r="R61" i="16"/>
  <c r="S61" i="16"/>
  <c r="R102" i="16"/>
  <c r="S102" i="16"/>
  <c r="R79" i="16"/>
  <c r="S79" i="16"/>
  <c r="R33" i="16"/>
  <c r="S33" i="16"/>
  <c r="R46" i="16"/>
  <c r="S46" i="16"/>
  <c r="R59" i="16"/>
  <c r="S59" i="16"/>
  <c r="R53" i="16"/>
  <c r="S53" i="16"/>
  <c r="R117" i="16"/>
  <c r="S117" i="16"/>
  <c r="R86" i="16"/>
  <c r="S86" i="16"/>
  <c r="R104" i="16"/>
  <c r="S104" i="16"/>
  <c r="R71" i="16"/>
  <c r="S71" i="16"/>
  <c r="R135" i="16"/>
  <c r="S135" i="16"/>
  <c r="R122" i="16"/>
  <c r="S122" i="16"/>
  <c r="R20" i="16"/>
  <c r="S20" i="16"/>
  <c r="R89" i="16"/>
  <c r="S89" i="16"/>
  <c r="R34" i="16"/>
  <c r="S34" i="16"/>
  <c r="R48" i="16"/>
  <c r="S48" i="16"/>
  <c r="R43" i="16"/>
  <c r="S43" i="16"/>
  <c r="R66" i="16"/>
  <c r="S66" i="16"/>
  <c r="R116" i="16"/>
  <c r="S116" i="16"/>
  <c r="R99" i="16"/>
  <c r="S99" i="16"/>
  <c r="R50" i="16"/>
  <c r="S50" i="16"/>
  <c r="R68" i="16"/>
  <c r="S68" i="16"/>
  <c r="R36" i="16"/>
  <c r="S36" i="16"/>
  <c r="R38" i="16"/>
  <c r="S38" i="16"/>
  <c r="R47" i="16"/>
  <c r="S47" i="16"/>
  <c r="R74" i="16"/>
  <c r="S74" i="16"/>
  <c r="R65" i="16"/>
  <c r="S65" i="16"/>
  <c r="R110" i="16"/>
  <c r="S110" i="16"/>
  <c r="R123" i="16"/>
  <c r="S123" i="16"/>
  <c r="R69" i="16"/>
  <c r="S69" i="16"/>
  <c r="R133" i="16"/>
  <c r="S133" i="16"/>
  <c r="R118" i="16"/>
  <c r="S118" i="16"/>
  <c r="R136" i="16"/>
  <c r="S136" i="16"/>
  <c r="R87" i="16"/>
  <c r="S87" i="16"/>
  <c r="R32" i="16"/>
  <c r="S32" i="16"/>
  <c r="R44" i="16"/>
  <c r="S44" i="16"/>
  <c r="R41" i="16"/>
  <c r="S41" i="16"/>
  <c r="R105" i="16"/>
  <c r="S105" i="16"/>
  <c r="R62" i="16"/>
  <c r="S62" i="16"/>
  <c r="R80" i="16"/>
  <c r="S80" i="16"/>
  <c r="R75" i="16"/>
  <c r="S75" i="16"/>
  <c r="R84" i="16"/>
  <c r="S84" i="16"/>
  <c r="R51" i="16"/>
  <c r="S51" i="16"/>
  <c r="R115" i="16"/>
  <c r="S115" i="16"/>
  <c r="R26" i="16"/>
  <c r="S26" i="16"/>
  <c r="R35" i="16"/>
  <c r="S35" i="16"/>
  <c r="R125" i="16"/>
  <c r="S125" i="16"/>
  <c r="R120" i="16"/>
  <c r="S120" i="16"/>
  <c r="R23" i="16"/>
  <c r="S23" i="16"/>
  <c r="R28" i="16"/>
  <c r="S28" i="16"/>
  <c r="R97" i="16"/>
  <c r="S97" i="16"/>
  <c r="R64" i="16"/>
  <c r="S64" i="16"/>
  <c r="R130" i="16"/>
  <c r="S130" i="16"/>
  <c r="R85" i="16"/>
  <c r="S85" i="16"/>
  <c r="R30" i="16"/>
  <c r="S30" i="16"/>
  <c r="R40" i="16"/>
  <c r="S40" i="16"/>
  <c r="R39" i="16"/>
  <c r="S39" i="16"/>
  <c r="R103" i="16"/>
  <c r="S103" i="16"/>
  <c r="R58" i="16"/>
  <c r="S58" i="16"/>
  <c r="R76" i="16"/>
  <c r="S76" i="16"/>
  <c r="R57" i="16"/>
  <c r="S57" i="16"/>
  <c r="R121" i="16"/>
  <c r="S121" i="16"/>
  <c r="R94" i="16"/>
  <c r="S94" i="16"/>
  <c r="R112" i="16"/>
  <c r="S112" i="16"/>
  <c r="R107" i="16"/>
  <c r="S107" i="16"/>
  <c r="R98" i="16"/>
  <c r="S98" i="16"/>
  <c r="R67" i="16"/>
  <c r="S67" i="16"/>
  <c r="R131" i="16"/>
  <c r="S131" i="16"/>
  <c r="R114" i="16"/>
  <c r="S114" i="16"/>
  <c r="R132" i="16"/>
  <c r="S132" i="16"/>
  <c r="R93" i="16"/>
  <c r="S93" i="16"/>
  <c r="R56" i="16"/>
  <c r="S56" i="16"/>
  <c r="R111" i="16"/>
  <c r="S111" i="16"/>
  <c r="R92" i="16"/>
  <c r="S92" i="16"/>
  <c r="R129" i="16"/>
  <c r="S129" i="16"/>
  <c r="R128" i="16"/>
  <c r="S128" i="16"/>
  <c r="R37" i="16"/>
  <c r="S37" i="16"/>
  <c r="R101" i="16"/>
  <c r="S101" i="16"/>
  <c r="R54" i="16"/>
  <c r="S54" i="16"/>
  <c r="R72" i="16"/>
  <c r="S72" i="16"/>
  <c r="R55" i="16"/>
  <c r="S55" i="16"/>
  <c r="R119" i="16"/>
  <c r="S119" i="16"/>
  <c r="R90" i="16"/>
  <c r="S90" i="16"/>
  <c r="R108" i="16"/>
  <c r="S108" i="16"/>
  <c r="R73" i="16"/>
  <c r="S73" i="16"/>
  <c r="R137" i="16"/>
  <c r="S137" i="16"/>
  <c r="R126" i="16"/>
  <c r="S126" i="16"/>
  <c r="R24" i="16"/>
  <c r="S24" i="16"/>
  <c r="R19" i="16"/>
  <c r="S19" i="16"/>
  <c r="R52" i="16"/>
  <c r="S52" i="16"/>
  <c r="R83" i="16"/>
  <c r="S83" i="16"/>
  <c r="R82" i="16"/>
  <c r="S82" i="16"/>
  <c r="R100" i="16"/>
  <c r="S100" i="16"/>
  <c r="N35" i="16"/>
  <c r="O35" i="16"/>
  <c r="N125" i="16"/>
  <c r="O125" i="16"/>
  <c r="N120" i="16"/>
  <c r="O120" i="16"/>
  <c r="N23" i="16"/>
  <c r="O23" i="16"/>
  <c r="N28" i="16"/>
  <c r="O28" i="16"/>
  <c r="N97" i="16"/>
  <c r="O97" i="16"/>
  <c r="O64" i="16"/>
  <c r="N64" i="16"/>
  <c r="N130" i="16"/>
  <c r="O130" i="16"/>
  <c r="N85" i="16"/>
  <c r="O85" i="16"/>
  <c r="O30" i="16"/>
  <c r="N30" i="16"/>
  <c r="O40" i="16"/>
  <c r="N40" i="16"/>
  <c r="N39" i="16"/>
  <c r="O39" i="16"/>
  <c r="N103" i="16"/>
  <c r="O103" i="16"/>
  <c r="O58" i="16"/>
  <c r="N58" i="16"/>
  <c r="O76" i="16"/>
  <c r="N76" i="16"/>
  <c r="N57" i="16"/>
  <c r="O57" i="16"/>
  <c r="N121" i="16"/>
  <c r="O121" i="16"/>
  <c r="N94" i="16"/>
  <c r="O94" i="16"/>
  <c r="N112" i="16"/>
  <c r="O112" i="16"/>
  <c r="N107" i="16"/>
  <c r="O107" i="16"/>
  <c r="N98" i="16"/>
  <c r="O98" i="16"/>
  <c r="N67" i="16"/>
  <c r="O67" i="16"/>
  <c r="N131" i="16"/>
  <c r="O131" i="16"/>
  <c r="N114" i="16"/>
  <c r="O114" i="16"/>
  <c r="N132" i="16"/>
  <c r="O132" i="16"/>
  <c r="N93" i="16"/>
  <c r="O93" i="16"/>
  <c r="O56" i="16"/>
  <c r="N56" i="16"/>
  <c r="N111" i="16"/>
  <c r="O111" i="16"/>
  <c r="N92" i="16"/>
  <c r="O92" i="16"/>
  <c r="N129" i="16"/>
  <c r="O129" i="16"/>
  <c r="N128" i="16"/>
  <c r="O128" i="16"/>
  <c r="N37" i="16"/>
  <c r="O37" i="16"/>
  <c r="N101" i="16"/>
  <c r="O101" i="16"/>
  <c r="O54" i="16"/>
  <c r="N54" i="16"/>
  <c r="O72" i="16"/>
  <c r="N72" i="16"/>
  <c r="N55" i="16"/>
  <c r="O55" i="16"/>
  <c r="N119" i="16"/>
  <c r="O119" i="16"/>
  <c r="N90" i="16"/>
  <c r="O90" i="16"/>
  <c r="N108" i="16"/>
  <c r="O108" i="16"/>
  <c r="N73" i="16"/>
  <c r="O73" i="16"/>
  <c r="N137" i="16"/>
  <c r="O137" i="16"/>
  <c r="N126" i="16"/>
  <c r="O126" i="16"/>
  <c r="N24" i="16"/>
  <c r="O24" i="16"/>
  <c r="N19" i="16"/>
  <c r="O19" i="16"/>
  <c r="O52" i="16"/>
  <c r="N52" i="16"/>
  <c r="N83" i="16"/>
  <c r="O83" i="16"/>
  <c r="N82" i="16"/>
  <c r="O82" i="16"/>
  <c r="N100" i="16"/>
  <c r="O100" i="16"/>
  <c r="N61" i="16"/>
  <c r="O61" i="16"/>
  <c r="N102" i="16"/>
  <c r="O102" i="16"/>
  <c r="N79" i="16"/>
  <c r="O79" i="16"/>
  <c r="N33" i="16"/>
  <c r="O33" i="16"/>
  <c r="O46" i="16"/>
  <c r="N46" i="16"/>
  <c r="N59" i="16"/>
  <c r="O59" i="16"/>
  <c r="N53" i="16"/>
  <c r="O53" i="16"/>
  <c r="N117" i="16"/>
  <c r="O117" i="16"/>
  <c r="N86" i="16"/>
  <c r="O86" i="16"/>
  <c r="N104" i="16"/>
  <c r="O104" i="16"/>
  <c r="N71" i="16"/>
  <c r="O71" i="16"/>
  <c r="N135" i="16"/>
  <c r="O135" i="16"/>
  <c r="N122" i="16"/>
  <c r="O122" i="16"/>
  <c r="N20" i="16"/>
  <c r="O20" i="16"/>
  <c r="N89" i="16"/>
  <c r="O89" i="16"/>
  <c r="O34" i="16"/>
  <c r="N34" i="16"/>
  <c r="O48" i="16"/>
  <c r="N48" i="16"/>
  <c r="N43" i="16"/>
  <c r="O43" i="16"/>
  <c r="O66" i="16"/>
  <c r="N66" i="16"/>
  <c r="N116" i="16"/>
  <c r="O116" i="16"/>
  <c r="N99" i="16"/>
  <c r="O99" i="16"/>
  <c r="O50" i="16"/>
  <c r="N50" i="16"/>
  <c r="O68" i="16"/>
  <c r="N68" i="16"/>
  <c r="O36" i="16"/>
  <c r="N36" i="16"/>
  <c r="O38" i="16"/>
  <c r="N38" i="16"/>
  <c r="N47" i="16"/>
  <c r="O47" i="16"/>
  <c r="O74" i="16"/>
  <c r="N74" i="16"/>
  <c r="N65" i="16"/>
  <c r="O65" i="16"/>
  <c r="N110" i="16"/>
  <c r="O110" i="16"/>
  <c r="N123" i="16"/>
  <c r="O123" i="16"/>
  <c r="N69" i="16"/>
  <c r="O69" i="16"/>
  <c r="N133" i="16"/>
  <c r="O133" i="16"/>
  <c r="N118" i="16"/>
  <c r="O118" i="16"/>
  <c r="N136" i="16"/>
  <c r="O136" i="16"/>
  <c r="N87" i="16"/>
  <c r="O87" i="16"/>
  <c r="O32" i="16"/>
  <c r="N32" i="16"/>
  <c r="O44" i="16"/>
  <c r="N44" i="16"/>
  <c r="N41" i="16"/>
  <c r="O41" i="16"/>
  <c r="N105" i="16"/>
  <c r="O105" i="16"/>
  <c r="O62" i="16"/>
  <c r="N62" i="16"/>
  <c r="N80" i="16"/>
  <c r="O80" i="16"/>
  <c r="N75" i="16"/>
  <c r="O75" i="16"/>
  <c r="N84" i="16"/>
  <c r="O84" i="16"/>
  <c r="N51" i="16"/>
  <c r="O51" i="16"/>
  <c r="N115" i="16"/>
  <c r="O115" i="16"/>
  <c r="N18" i="16"/>
  <c r="O18" i="16"/>
  <c r="N26" i="16"/>
  <c r="O26" i="16"/>
  <c r="M138" i="16"/>
  <c r="L139" i="16"/>
  <c r="L16" i="16" s="1"/>
  <c r="M27" i="16"/>
  <c r="P137" i="17"/>
  <c r="P15" i="17" s="1"/>
  <c r="Q15" i="17" s="1"/>
  <c r="Y118" i="17"/>
  <c r="Z118" i="17"/>
  <c r="Y85" i="17"/>
  <c r="Z85" i="17"/>
  <c r="Y41" i="17"/>
  <c r="Z41" i="17"/>
  <c r="Y18" i="17"/>
  <c r="Z18" i="17"/>
  <c r="Y110" i="17"/>
  <c r="Z110" i="17"/>
  <c r="Y78" i="17"/>
  <c r="Z78" i="17"/>
  <c r="Y52" i="17"/>
  <c r="Z52" i="17"/>
  <c r="Y108" i="17"/>
  <c r="Z108" i="17"/>
  <c r="Y84" i="17"/>
  <c r="Z84" i="17"/>
  <c r="Y62" i="17"/>
  <c r="Z62" i="17"/>
  <c r="Y135" i="17"/>
  <c r="Z135" i="17"/>
  <c r="Y103" i="17"/>
  <c r="Z103" i="17"/>
  <c r="Y64" i="17"/>
  <c r="Z64" i="17"/>
  <c r="Y60" i="17"/>
  <c r="Z60" i="17"/>
  <c r="Y126" i="17"/>
  <c r="Z126" i="17"/>
  <c r="Y93" i="17"/>
  <c r="Z93" i="17"/>
  <c r="Y49" i="17"/>
  <c r="Z49" i="17"/>
  <c r="Y132" i="17"/>
  <c r="Z132" i="17"/>
  <c r="Y107" i="17"/>
  <c r="Z107" i="17"/>
  <c r="Y72" i="17"/>
  <c r="Z72" i="17"/>
  <c r="Y28" i="17"/>
  <c r="Z28" i="17"/>
  <c r="Y43" i="17"/>
  <c r="Z43" i="17"/>
  <c r="Y116" i="17"/>
  <c r="Z116" i="17"/>
  <c r="Y105" i="17"/>
  <c r="Z105" i="17"/>
  <c r="Y92" i="17"/>
  <c r="Z92" i="17"/>
  <c r="Y61" i="17"/>
  <c r="Z61" i="17"/>
  <c r="Y70" i="17"/>
  <c r="Z70" i="17"/>
  <c r="Y38" i="17"/>
  <c r="Z38" i="17"/>
  <c r="W136" i="17"/>
  <c r="Y26" i="17"/>
  <c r="Y127" i="17"/>
  <c r="Z127" i="17"/>
  <c r="Y106" i="17"/>
  <c r="Z106" i="17"/>
  <c r="Y95" i="17"/>
  <c r="Z95" i="17"/>
  <c r="Y71" i="17"/>
  <c r="Z71" i="17"/>
  <c r="Y48" i="17"/>
  <c r="Z48" i="17"/>
  <c r="Y19" i="17"/>
  <c r="Z19" i="17"/>
  <c r="Y76" i="17"/>
  <c r="Z76" i="17"/>
  <c r="Y32" i="17"/>
  <c r="Z32" i="17"/>
  <c r="Y117" i="17"/>
  <c r="Z117" i="17"/>
  <c r="Y73" i="17"/>
  <c r="Z73" i="17"/>
  <c r="Y50" i="17"/>
  <c r="Z50" i="17"/>
  <c r="Y131" i="17"/>
  <c r="Z131" i="17"/>
  <c r="Y99" i="17"/>
  <c r="Z99" i="17"/>
  <c r="Y56" i="17"/>
  <c r="Z56" i="17"/>
  <c r="Y90" i="17"/>
  <c r="Z90" i="17"/>
  <c r="Y129" i="17"/>
  <c r="Z129" i="17"/>
  <c r="Y97" i="17"/>
  <c r="Z97" i="17"/>
  <c r="Y53" i="17"/>
  <c r="Z53" i="17"/>
  <c r="Y31" i="17"/>
  <c r="Z31" i="17"/>
  <c r="Y114" i="17"/>
  <c r="Z114" i="17"/>
  <c r="Y86" i="17"/>
  <c r="Z86" i="17"/>
  <c r="Y82" i="17"/>
  <c r="Z82" i="17"/>
  <c r="Y68" i="17"/>
  <c r="Z68" i="17"/>
  <c r="Y104" i="17"/>
  <c r="Z104" i="17"/>
  <c r="Y80" i="17"/>
  <c r="Z80" i="17"/>
  <c r="Y58" i="17"/>
  <c r="Z58" i="17"/>
  <c r="Y27" i="17"/>
  <c r="Z27" i="17"/>
  <c r="Y119" i="17"/>
  <c r="Z119" i="17"/>
  <c r="Y94" i="17"/>
  <c r="Z94" i="17"/>
  <c r="Y130" i="17"/>
  <c r="Z130" i="17"/>
  <c r="Y133" i="17"/>
  <c r="Z133" i="17"/>
  <c r="Y112" i="17"/>
  <c r="Z112" i="17"/>
  <c r="Y101" i="17"/>
  <c r="Z101" i="17"/>
  <c r="Y88" i="17"/>
  <c r="Z88" i="17"/>
  <c r="Y57" i="17"/>
  <c r="Z57" i="17"/>
  <c r="Y66" i="17"/>
  <c r="Z66" i="17"/>
  <c r="Y35" i="17"/>
  <c r="Z35" i="17"/>
  <c r="Y21" i="17"/>
  <c r="Z21" i="17"/>
  <c r="Y128" i="17"/>
  <c r="Z128" i="17"/>
  <c r="Y115" i="17"/>
  <c r="Z115" i="17"/>
  <c r="Y83" i="17"/>
  <c r="Z83" i="17"/>
  <c r="Y47" i="17"/>
  <c r="Z47" i="17"/>
  <c r="Y24" i="17"/>
  <c r="Z24" i="17"/>
  <c r="Y59" i="17"/>
  <c r="Z59" i="17"/>
  <c r="Y23" i="17"/>
  <c r="Z23" i="17"/>
  <c r="Y125" i="17"/>
  <c r="Z125" i="17"/>
  <c r="Y113" i="17"/>
  <c r="Z113" i="17"/>
  <c r="Y81" i="17"/>
  <c r="Z81" i="17"/>
  <c r="Y69" i="17"/>
  <c r="Z69" i="17"/>
  <c r="Y37" i="17"/>
  <c r="Z37" i="17"/>
  <c r="Y46" i="17"/>
  <c r="Z46" i="17"/>
  <c r="Y34" i="17"/>
  <c r="Z34" i="17"/>
  <c r="Y120" i="17"/>
  <c r="Z120" i="17"/>
  <c r="Y98" i="17"/>
  <c r="Z98" i="17"/>
  <c r="Y87" i="17"/>
  <c r="Z87" i="17"/>
  <c r="Y55" i="17"/>
  <c r="Z55" i="17"/>
  <c r="Y33" i="17"/>
  <c r="Z33" i="17"/>
  <c r="Y51" i="17"/>
  <c r="Z51" i="17"/>
  <c r="Y29" i="17"/>
  <c r="Z29" i="17"/>
  <c r="Y134" i="17"/>
  <c r="Z134" i="17"/>
  <c r="Y121" i="17"/>
  <c r="Z121" i="17"/>
  <c r="Y109" i="17"/>
  <c r="Z109" i="17"/>
  <c r="Y96" i="17"/>
  <c r="Z96" i="17"/>
  <c r="Y65" i="17"/>
  <c r="Z65" i="17"/>
  <c r="Y74" i="17"/>
  <c r="Z74" i="17"/>
  <c r="Y42" i="17"/>
  <c r="Z42" i="17"/>
  <c r="Y30" i="17"/>
  <c r="Z30" i="17"/>
  <c r="Y124" i="17"/>
  <c r="Z124" i="17"/>
  <c r="Y102" i="17"/>
  <c r="Z102" i="17"/>
  <c r="Y91" i="17"/>
  <c r="Z91" i="17"/>
  <c r="Y63" i="17"/>
  <c r="Z63" i="17"/>
  <c r="Y40" i="17"/>
  <c r="Z40" i="17"/>
  <c r="Y75" i="17"/>
  <c r="Z75" i="17"/>
  <c r="Y20" i="17"/>
  <c r="Z20" i="17"/>
  <c r="Y122" i="17"/>
  <c r="Z122" i="17"/>
  <c r="Y100" i="17"/>
  <c r="Z100" i="17"/>
  <c r="Y89" i="17"/>
  <c r="Z89" i="17"/>
  <c r="Y77" i="17"/>
  <c r="Z77" i="17"/>
  <c r="Y45" i="17"/>
  <c r="Z45" i="17"/>
  <c r="Y54" i="17"/>
  <c r="Z54" i="17"/>
  <c r="Y22" i="17"/>
  <c r="Z22" i="17"/>
  <c r="Y17" i="17"/>
  <c r="Z17" i="17"/>
  <c r="Y123" i="17"/>
  <c r="Z123" i="17"/>
  <c r="Y111" i="17"/>
  <c r="Z111" i="17"/>
  <c r="Y79" i="17"/>
  <c r="Z79" i="17"/>
  <c r="Y39" i="17"/>
  <c r="Z39" i="17"/>
  <c r="W25" i="17"/>
  <c r="Y16" i="17"/>
  <c r="Y67" i="17"/>
  <c r="Z67" i="17"/>
  <c r="Y44" i="17"/>
  <c r="Z44" i="17"/>
  <c r="Y36" i="17"/>
  <c r="Z36" i="17"/>
  <c r="Z16" i="17"/>
  <c r="Z26" i="17"/>
  <c r="T136" i="17"/>
  <c r="AF39" i="17" l="1"/>
  <c r="AE39" i="17"/>
  <c r="AF17" i="17"/>
  <c r="AE17" i="17"/>
  <c r="AE77" i="17"/>
  <c r="AF77" i="17"/>
  <c r="AF20" i="17"/>
  <c r="AE20" i="17"/>
  <c r="AE44" i="17"/>
  <c r="AF44" i="17"/>
  <c r="AE45" i="17"/>
  <c r="AF45" i="17"/>
  <c r="AF63" i="17"/>
  <c r="AE63" i="17"/>
  <c r="AE96" i="17"/>
  <c r="AF96" i="17"/>
  <c r="AE33" i="17"/>
  <c r="AF33" i="17"/>
  <c r="AE120" i="17"/>
  <c r="AF120" i="17"/>
  <c r="AE69" i="17"/>
  <c r="AF69" i="17"/>
  <c r="AE113" i="17"/>
  <c r="AF113" i="17"/>
  <c r="AF24" i="17"/>
  <c r="AE24" i="17"/>
  <c r="AF83" i="17"/>
  <c r="AE83" i="17"/>
  <c r="AE128" i="17"/>
  <c r="AF128" i="17"/>
  <c r="AF35" i="17"/>
  <c r="AE35" i="17"/>
  <c r="AE57" i="17"/>
  <c r="AF57" i="17"/>
  <c r="AE101" i="17"/>
  <c r="AF101" i="17"/>
  <c r="AE133" i="17"/>
  <c r="AF133" i="17"/>
  <c r="AE94" i="17"/>
  <c r="AF94" i="17"/>
  <c r="AF27" i="17"/>
  <c r="AE27" i="17"/>
  <c r="AE80" i="17"/>
  <c r="AF80" i="17"/>
  <c r="AE68" i="17"/>
  <c r="AF68" i="17"/>
  <c r="AE86" i="17"/>
  <c r="AF86" i="17"/>
  <c r="AF31" i="17"/>
  <c r="AE31" i="17"/>
  <c r="AE97" i="17"/>
  <c r="AF97" i="17"/>
  <c r="AF90" i="17"/>
  <c r="AE90" i="17"/>
  <c r="AF99" i="17"/>
  <c r="AE99" i="17"/>
  <c r="AF50" i="17"/>
  <c r="AE50" i="17"/>
  <c r="AE117" i="17"/>
  <c r="AF117" i="17"/>
  <c r="AE76" i="17"/>
  <c r="AF76" i="17"/>
  <c r="AE48" i="17"/>
  <c r="AF48" i="17"/>
  <c r="AF95" i="17"/>
  <c r="AE95" i="17"/>
  <c r="AF127" i="17"/>
  <c r="AE127" i="17"/>
  <c r="AE38" i="17"/>
  <c r="AF38" i="17"/>
  <c r="AE61" i="17"/>
  <c r="AF61" i="17"/>
  <c r="AF105" i="17"/>
  <c r="AE105" i="17"/>
  <c r="AF43" i="17"/>
  <c r="AE43" i="17"/>
  <c r="AE72" i="17"/>
  <c r="AF72" i="17"/>
  <c r="AE132" i="17"/>
  <c r="AF132" i="17"/>
  <c r="AE93" i="17"/>
  <c r="AF93" i="17"/>
  <c r="AE60" i="17"/>
  <c r="AF60" i="17"/>
  <c r="AF103" i="17"/>
  <c r="AE103" i="17"/>
  <c r="AE62" i="17"/>
  <c r="AF62" i="17"/>
  <c r="AE108" i="17"/>
  <c r="AF108" i="17"/>
  <c r="AE78" i="17"/>
  <c r="AF78" i="17"/>
  <c r="AF18" i="17"/>
  <c r="AE18" i="17"/>
  <c r="AE85" i="17"/>
  <c r="AF85" i="17"/>
  <c r="AE36" i="17"/>
  <c r="AF36" i="17"/>
  <c r="AF111" i="17"/>
  <c r="AE111" i="17"/>
  <c r="AE26" i="17"/>
  <c r="AF26" i="17"/>
  <c r="AF79" i="17"/>
  <c r="AE79" i="17"/>
  <c r="AF123" i="17"/>
  <c r="AE123" i="17"/>
  <c r="AF22" i="17"/>
  <c r="AE22" i="17"/>
  <c r="AF89" i="17"/>
  <c r="AE89" i="17"/>
  <c r="AF122" i="17"/>
  <c r="AE122" i="17"/>
  <c r="AF75" i="17"/>
  <c r="AE75" i="17"/>
  <c r="AE102" i="17"/>
  <c r="AF102" i="17"/>
  <c r="AE30" i="17"/>
  <c r="AF30" i="17"/>
  <c r="AF74" i="17"/>
  <c r="AE74" i="17"/>
  <c r="AE121" i="17"/>
  <c r="AF121" i="17"/>
  <c r="AE29" i="17"/>
  <c r="AF29" i="17"/>
  <c r="AF87" i="17"/>
  <c r="AE87" i="17"/>
  <c r="AE46" i="17"/>
  <c r="AF46" i="17"/>
  <c r="AF23" i="17"/>
  <c r="AE23" i="17"/>
  <c r="AF16" i="17"/>
  <c r="AE16" i="17"/>
  <c r="AF67" i="17"/>
  <c r="AE67" i="17"/>
  <c r="AE54" i="17"/>
  <c r="AF54" i="17"/>
  <c r="AE100" i="17"/>
  <c r="AF100" i="17"/>
  <c r="AE40" i="17"/>
  <c r="AF40" i="17"/>
  <c r="AF91" i="17"/>
  <c r="AE91" i="17"/>
  <c r="AE124" i="17"/>
  <c r="AF124" i="17"/>
  <c r="AE42" i="17"/>
  <c r="AF42" i="17"/>
  <c r="AF65" i="17"/>
  <c r="AE65" i="17"/>
  <c r="AE109" i="17"/>
  <c r="AF109" i="17"/>
  <c r="AF134" i="17"/>
  <c r="AE134" i="17"/>
  <c r="AF51" i="17"/>
  <c r="AE51" i="17"/>
  <c r="AF55" i="17"/>
  <c r="AE55" i="17"/>
  <c r="AF98" i="17"/>
  <c r="AE98" i="17"/>
  <c r="AE34" i="17"/>
  <c r="AF34" i="17"/>
  <c r="AF37" i="17"/>
  <c r="AE37" i="17"/>
  <c r="AE81" i="17"/>
  <c r="AF81" i="17"/>
  <c r="AF125" i="17"/>
  <c r="AE125" i="17"/>
  <c r="AF59" i="17"/>
  <c r="AE59" i="17"/>
  <c r="AF47" i="17"/>
  <c r="AE47" i="17"/>
  <c r="AF115" i="17"/>
  <c r="AE115" i="17"/>
  <c r="AF21" i="17"/>
  <c r="AE21" i="17"/>
  <c r="AF66" i="17"/>
  <c r="AE66" i="17"/>
  <c r="AE88" i="17"/>
  <c r="AF88" i="17"/>
  <c r="AE112" i="17"/>
  <c r="AF112" i="17"/>
  <c r="AF130" i="17"/>
  <c r="AE130" i="17"/>
  <c r="AF119" i="17"/>
  <c r="AE119" i="17"/>
  <c r="AF58" i="17"/>
  <c r="AE58" i="17"/>
  <c r="AE104" i="17"/>
  <c r="AF104" i="17"/>
  <c r="AF82" i="17"/>
  <c r="AE82" i="17"/>
  <c r="AF114" i="17"/>
  <c r="AE114" i="17"/>
  <c r="AF53" i="17"/>
  <c r="AE53" i="17"/>
  <c r="AE129" i="17"/>
  <c r="AF129" i="17"/>
  <c r="AE56" i="17"/>
  <c r="AF56" i="17"/>
  <c r="AF131" i="17"/>
  <c r="AE131" i="17"/>
  <c r="AF73" i="17"/>
  <c r="AE73" i="17"/>
  <c r="AE32" i="17"/>
  <c r="AF32" i="17"/>
  <c r="AF19" i="17"/>
  <c r="AE19" i="17"/>
  <c r="AF71" i="17"/>
  <c r="AE71" i="17"/>
  <c r="AF106" i="17"/>
  <c r="AE106" i="17"/>
  <c r="AE70" i="17"/>
  <c r="AF70" i="17"/>
  <c r="AE92" i="17"/>
  <c r="AF92" i="17"/>
  <c r="AE116" i="17"/>
  <c r="AF116" i="17"/>
  <c r="AE28" i="17"/>
  <c r="AF28" i="17"/>
  <c r="AF107" i="17"/>
  <c r="AE107" i="17"/>
  <c r="AF49" i="17"/>
  <c r="AE49" i="17"/>
  <c r="AE126" i="17"/>
  <c r="AF126" i="17"/>
  <c r="AE64" i="17"/>
  <c r="AF64" i="17"/>
  <c r="AF135" i="17"/>
  <c r="AE135" i="17"/>
  <c r="AE84" i="17"/>
  <c r="AF84" i="17"/>
  <c r="AE52" i="17"/>
  <c r="AF52" i="17"/>
  <c r="AE110" i="17"/>
  <c r="AF110" i="17"/>
  <c r="AE41" i="17"/>
  <c r="AF41" i="17"/>
  <c r="AE118" i="17"/>
  <c r="AF118" i="17"/>
  <c r="AB16" i="17"/>
  <c r="AA16" i="17"/>
  <c r="AB36" i="17"/>
  <c r="AA36" i="17"/>
  <c r="AA67" i="17"/>
  <c r="AB67" i="17"/>
  <c r="AA39" i="17"/>
  <c r="AB39" i="17"/>
  <c r="AA111" i="17"/>
  <c r="AB111" i="17"/>
  <c r="AB17" i="17"/>
  <c r="AA17" i="17"/>
  <c r="AB54" i="17"/>
  <c r="AA54" i="17"/>
  <c r="AB77" i="17"/>
  <c r="AA77" i="17"/>
  <c r="AA100" i="17"/>
  <c r="AB100" i="17"/>
  <c r="AA20" i="17"/>
  <c r="AB20" i="17"/>
  <c r="AB40" i="17"/>
  <c r="AA40" i="17"/>
  <c r="AA91" i="17"/>
  <c r="AB91" i="17"/>
  <c r="AA124" i="17"/>
  <c r="AB124" i="17"/>
  <c r="AB42" i="17"/>
  <c r="AA42" i="17"/>
  <c r="AB65" i="17"/>
  <c r="AA65" i="17"/>
  <c r="AB109" i="17"/>
  <c r="AA109" i="17"/>
  <c r="AB134" i="17"/>
  <c r="AA134" i="17"/>
  <c r="AA51" i="17"/>
  <c r="AB51" i="17"/>
  <c r="AA55" i="17"/>
  <c r="AB55" i="17"/>
  <c r="AB98" i="17"/>
  <c r="AA98" i="17"/>
  <c r="AB34" i="17"/>
  <c r="AA34" i="17"/>
  <c r="AA37" i="17"/>
  <c r="AB37" i="17"/>
  <c r="AB81" i="17"/>
  <c r="AA81" i="17"/>
  <c r="AB125" i="17"/>
  <c r="AA125" i="17"/>
  <c r="AA59" i="17"/>
  <c r="AB59" i="17"/>
  <c r="AA47" i="17"/>
  <c r="AB47" i="17"/>
  <c r="AA115" i="17"/>
  <c r="AB115" i="17"/>
  <c r="AB21" i="17"/>
  <c r="AA21" i="17"/>
  <c r="AB66" i="17"/>
  <c r="AA66" i="17"/>
  <c r="AA88" i="17"/>
  <c r="AB88" i="17"/>
  <c r="AA112" i="17"/>
  <c r="AB112" i="17"/>
  <c r="AB130" i="17"/>
  <c r="AA130" i="17"/>
  <c r="AA119" i="17"/>
  <c r="AB119" i="17"/>
  <c r="AB58" i="17"/>
  <c r="AA58" i="17"/>
  <c r="AA104" i="17"/>
  <c r="AB104" i="17"/>
  <c r="AB82" i="17"/>
  <c r="AA82" i="17"/>
  <c r="AB114" i="17"/>
  <c r="AA114" i="17"/>
  <c r="AA53" i="17"/>
  <c r="AB53" i="17"/>
  <c r="AB129" i="17"/>
  <c r="AA129" i="17"/>
  <c r="AB56" i="17"/>
  <c r="AA56" i="17"/>
  <c r="AA131" i="17"/>
  <c r="AB131" i="17"/>
  <c r="AB73" i="17"/>
  <c r="AA73" i="17"/>
  <c r="AA32" i="17"/>
  <c r="AB32" i="17"/>
  <c r="AA19" i="17"/>
  <c r="AB19" i="17"/>
  <c r="AA71" i="17"/>
  <c r="AB71" i="17"/>
  <c r="AB106" i="17"/>
  <c r="AA106" i="17"/>
  <c r="AB70" i="17"/>
  <c r="AA70" i="17"/>
  <c r="AA92" i="17"/>
  <c r="AB92" i="17"/>
  <c r="AB116" i="17"/>
  <c r="AA116" i="17"/>
  <c r="AB28" i="17"/>
  <c r="AA28" i="17"/>
  <c r="AA107" i="17"/>
  <c r="AB107" i="17"/>
  <c r="AB49" i="17"/>
  <c r="AA49" i="17"/>
  <c r="AB126" i="17"/>
  <c r="AA126" i="17"/>
  <c r="AB64" i="17"/>
  <c r="AA64" i="17"/>
  <c r="AA135" i="17"/>
  <c r="AB135" i="17"/>
  <c r="AA84" i="17"/>
  <c r="AB84" i="17"/>
  <c r="AA52" i="17"/>
  <c r="AB52" i="17"/>
  <c r="AB110" i="17"/>
  <c r="AA110" i="17"/>
  <c r="AB41" i="17"/>
  <c r="AA41" i="17"/>
  <c r="AB118" i="17"/>
  <c r="AA118" i="17"/>
  <c r="AA26" i="17"/>
  <c r="AB26" i="17"/>
  <c r="AB44" i="17"/>
  <c r="AA44" i="17"/>
  <c r="AA79" i="17"/>
  <c r="AB79" i="17"/>
  <c r="AA123" i="17"/>
  <c r="AB123" i="17"/>
  <c r="AB22" i="17"/>
  <c r="AA22" i="17"/>
  <c r="AB45" i="17"/>
  <c r="AA45" i="17"/>
  <c r="AB89" i="17"/>
  <c r="AA89" i="17"/>
  <c r="AB122" i="17"/>
  <c r="AA122" i="17"/>
  <c r="AA75" i="17"/>
  <c r="AB75" i="17"/>
  <c r="AA63" i="17"/>
  <c r="AB63" i="17"/>
  <c r="AB102" i="17"/>
  <c r="AA102" i="17"/>
  <c r="AB30" i="17"/>
  <c r="AA30" i="17"/>
  <c r="AB74" i="17"/>
  <c r="AA74" i="17"/>
  <c r="AA96" i="17"/>
  <c r="AB96" i="17"/>
  <c r="AB121" i="17"/>
  <c r="AA121" i="17"/>
  <c r="AB29" i="17"/>
  <c r="AA29" i="17"/>
  <c r="AA33" i="17"/>
  <c r="AB33" i="17"/>
  <c r="AA87" i="17"/>
  <c r="AB87" i="17"/>
  <c r="AA120" i="17"/>
  <c r="AB120" i="17"/>
  <c r="AB46" i="17"/>
  <c r="AA46" i="17"/>
  <c r="AA69" i="17"/>
  <c r="AB69" i="17"/>
  <c r="AB113" i="17"/>
  <c r="AA113" i="17"/>
  <c r="AA23" i="17"/>
  <c r="AB23" i="17"/>
  <c r="AA24" i="17"/>
  <c r="AB24" i="17"/>
  <c r="AA83" i="17"/>
  <c r="AB83" i="17"/>
  <c r="AA128" i="17"/>
  <c r="AB128" i="17"/>
  <c r="AA35" i="17"/>
  <c r="AB35" i="17"/>
  <c r="AA57" i="17"/>
  <c r="AB57" i="17"/>
  <c r="AA101" i="17"/>
  <c r="AB101" i="17"/>
  <c r="AA133" i="17"/>
  <c r="AB133" i="17"/>
  <c r="AB94" i="17"/>
  <c r="AA94" i="17"/>
  <c r="AA27" i="17"/>
  <c r="AB27" i="17"/>
  <c r="AB80" i="17"/>
  <c r="AA80" i="17"/>
  <c r="AA68" i="17"/>
  <c r="AB68" i="17"/>
  <c r="AB86" i="17"/>
  <c r="AA86" i="17"/>
  <c r="AA31" i="17"/>
  <c r="AB31" i="17"/>
  <c r="AB97" i="17"/>
  <c r="AA97" i="17"/>
  <c r="AB90" i="17"/>
  <c r="AA90" i="17"/>
  <c r="AA99" i="17"/>
  <c r="AB99" i="17"/>
  <c r="AB50" i="17"/>
  <c r="AA50" i="17"/>
  <c r="AA117" i="17"/>
  <c r="AB117" i="17"/>
  <c r="AA76" i="17"/>
  <c r="AB76" i="17"/>
  <c r="AB48" i="17"/>
  <c r="AA48" i="17"/>
  <c r="AA95" i="17"/>
  <c r="AB95" i="17"/>
  <c r="AA127" i="17"/>
  <c r="AB127" i="17"/>
  <c r="AB38" i="17"/>
  <c r="AA38" i="17"/>
  <c r="AB61" i="17"/>
  <c r="AA61" i="17"/>
  <c r="AA105" i="17"/>
  <c r="AB105" i="17"/>
  <c r="AA43" i="17"/>
  <c r="AB43" i="17"/>
  <c r="AB72" i="17"/>
  <c r="AA72" i="17"/>
  <c r="AA132" i="17"/>
  <c r="AB132" i="17"/>
  <c r="AB93" i="17"/>
  <c r="AA93" i="17"/>
  <c r="AA60" i="17"/>
  <c r="AB60" i="17"/>
  <c r="AA103" i="17"/>
  <c r="AB103" i="17"/>
  <c r="AB62" i="17"/>
  <c r="AA62" i="17"/>
  <c r="AA108" i="17"/>
  <c r="AB108" i="17"/>
  <c r="AB78" i="17"/>
  <c r="AA78" i="17"/>
  <c r="AB18" i="17"/>
  <c r="AA18" i="17"/>
  <c r="AA85" i="17"/>
  <c r="AB85" i="17"/>
  <c r="S27" i="16"/>
  <c r="O27" i="16"/>
  <c r="N27" i="16"/>
  <c r="O138" i="16"/>
  <c r="N138" i="16"/>
  <c r="M139" i="16"/>
  <c r="Z25" i="17"/>
  <c r="W137" i="17"/>
  <c r="W15" i="17" s="1"/>
  <c r="X15" i="17" s="1"/>
  <c r="Y25" i="17"/>
  <c r="Z136" i="17"/>
  <c r="T137" i="17"/>
  <c r="T15" i="17" s="1"/>
  <c r="U15" i="17" s="1"/>
  <c r="Y136" i="17"/>
  <c r="AE25" i="17" l="1"/>
  <c r="AB25" i="17"/>
  <c r="AA25" i="17"/>
  <c r="AB136" i="17"/>
  <c r="AA136" i="17"/>
  <c r="AE136" i="17"/>
  <c r="Z137" i="17"/>
  <c r="M16" i="16"/>
  <c r="O139" i="16"/>
  <c r="N139" i="16"/>
  <c r="Y137" i="17"/>
  <c r="Y15" i="17" s="1"/>
  <c r="AE137" i="17" l="1"/>
  <c r="AE15" i="17" s="1"/>
  <c r="Z15" i="17"/>
  <c r="AB137" i="17"/>
  <c r="AB15" i="17" s="1"/>
  <c r="AA137" i="17"/>
  <c r="AA15" i="17" s="1"/>
  <c r="O16" i="16"/>
  <c r="N16" i="16"/>
  <c r="R27" i="16" l="1"/>
  <c r="AD25" i="17" l="1"/>
  <c r="AF25" i="17" s="1"/>
  <c r="Q138" i="16"/>
  <c r="S138" i="16" s="1"/>
  <c r="AD136" i="17"/>
  <c r="AF136" i="17" s="1"/>
  <c r="AD137" i="17" l="1"/>
  <c r="R138" i="16"/>
  <c r="Q139" i="16"/>
  <c r="S139" i="16" s="1"/>
  <c r="R139" i="16" l="1"/>
  <c r="AD15" i="17"/>
  <c r="AF137" i="17"/>
  <c r="AF15" i="17" s="1"/>
  <c r="Q16" i="16"/>
  <c r="R16" i="16" l="1"/>
  <c r="S16" i="16"/>
</calcChain>
</file>

<file path=xl/sharedStrings.xml><?xml version="1.0" encoding="utf-8"?>
<sst xmlns="http://schemas.openxmlformats.org/spreadsheetml/2006/main" count="871" uniqueCount="249">
  <si>
    <t>N.p.k.</t>
  </si>
  <si>
    <t>Pašvaldība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</si>
  <si>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</si>
  <si>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</si>
  <si>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</si>
  <si>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</si>
  <si>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</si>
  <si>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</si>
  <si>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</si>
  <si>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>Valmiera</t>
  </si>
  <si>
    <t xml:space="preserve">Ventspils                               </t>
  </si>
  <si>
    <t>Republikas pilsētas kopā: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</si>
  <si>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</si>
  <si>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</si>
  <si>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</si>
  <si>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</si>
  <si>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</si>
  <si>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</si>
  <si>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</si>
  <si>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</si>
  <si>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</si>
  <si>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</si>
  <si>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</si>
  <si>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</si>
  <si>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</si>
  <si>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</si>
  <si>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</si>
  <si>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</si>
  <si>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</si>
  <si>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</si>
  <si>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</si>
  <si>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</si>
  <si>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</si>
  <si>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</si>
  <si>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</si>
  <si>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</si>
  <si>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</si>
  <si>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</si>
  <si>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</si>
  <si>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</si>
  <si>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</si>
  <si>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</si>
  <si>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</si>
  <si>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</si>
  <si>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</si>
  <si>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</si>
  <si>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</si>
  <si>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Inčukalna novads</t>
  </si>
  <si>
    <t>Ilūkstes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</si>
  <si>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</si>
  <si>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</si>
  <si>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</si>
  <si>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</si>
  <si>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</si>
  <si>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</si>
  <si>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</si>
  <si>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</si>
  <si>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</si>
  <si>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</si>
  <si>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</si>
  <si>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</si>
  <si>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</si>
  <si>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</si>
  <si>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</si>
  <si>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</si>
  <si>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</si>
  <si>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</si>
  <si>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</si>
  <si>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</si>
  <si>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</si>
  <si>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</si>
  <si>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</si>
  <si>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</si>
  <si>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</si>
  <si>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</si>
  <si>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</si>
  <si>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</si>
  <si>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</si>
  <si>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</si>
  <si>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</si>
  <si>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</si>
  <si>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</si>
  <si>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</si>
  <si>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</si>
  <si>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</si>
  <si>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</si>
  <si>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</si>
  <si>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</si>
  <si>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</si>
  <si>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</si>
  <si>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</si>
  <si>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</si>
  <si>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</si>
  <si>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</si>
  <si>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</si>
  <si>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</si>
  <si>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</si>
  <si>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</si>
  <si>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</si>
  <si>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</si>
  <si>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</si>
  <si>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</si>
  <si>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</si>
  <si>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</si>
  <si>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</si>
  <si>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</si>
  <si>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</si>
  <si>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</si>
  <si>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</si>
  <si>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</si>
  <si>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</si>
  <si>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</si>
  <si>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</si>
  <si>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</si>
  <si>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</si>
  <si>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</si>
  <si>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</si>
  <si>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</si>
  <si>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</si>
  <si>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</si>
  <si>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</si>
  <si>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</si>
  <si>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Novadi kopā:</t>
  </si>
  <si>
    <t>Kopā:</t>
  </si>
  <si>
    <t>Kopā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</si>
  <si>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</si>
  <si>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</si>
  <si>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</si>
  <si>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</si>
  <si>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</si>
  <si>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</si>
  <si>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</si>
  <si>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Pavisam kopā</t>
  </si>
  <si>
    <t>IIN kopā</t>
  </si>
  <si>
    <t>NĪN par ēkām</t>
  </si>
  <si>
    <t>NĪN par inženierbūvēm</t>
  </si>
  <si>
    <t>NĪN par mājokļiem</t>
  </si>
  <si>
    <t>NĪN kopā</t>
  </si>
  <si>
    <t>Vērtētie ieņēmumi kopā</t>
  </si>
  <si>
    <t>IIN ieņēmumi kopā</t>
  </si>
  <si>
    <t>IIN ieņēmumu % pašvaldībām</t>
  </si>
  <si>
    <t>IIN ieņēmumi pašvaldībām</t>
  </si>
  <si>
    <t>Īpatsvara koeficients kopējos sadales kontā ieskaitītajos nodokļa ieņēmumos (%)</t>
  </si>
  <si>
    <t>Valsts ieņēmumu dienests</t>
  </si>
  <si>
    <t>ATVK kods</t>
  </si>
  <si>
    <t>804400</t>
  </si>
  <si>
    <t>804900</t>
  </si>
  <si>
    <t>800600</t>
  </si>
  <si>
    <t>805200</t>
  </si>
  <si>
    <t>806000</t>
  </si>
  <si>
    <t>801800</t>
  </si>
  <si>
    <t>806900</t>
  </si>
  <si>
    <t>800800</t>
  </si>
  <si>
    <t>807400</t>
  </si>
  <si>
    <t>807600</t>
  </si>
  <si>
    <t>801000</t>
  </si>
  <si>
    <t>808400</t>
  </si>
  <si>
    <t>801200</t>
  </si>
  <si>
    <t>801400</t>
  </si>
  <si>
    <t>809200</t>
  </si>
  <si>
    <t>801601</t>
  </si>
  <si>
    <t>809600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</si>
  <si>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</si>
  <si>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</si>
  <si>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</si>
  <si>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</si>
  <si>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Pārskata periodā ieturētās  IIN summas  (pēc pārskatiem)</t>
  </si>
  <si>
    <t>Pēc pārskatiem iemaksātās IIN summas</t>
  </si>
  <si>
    <t>Atmaksātais IIN pēc gada ienākumu deklarāciju datiem</t>
  </si>
  <si>
    <r>
      <t>Faktiski iemaksātās IIN summas - IIN atmaksas pēc gada ienākumu deklarācijām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>(IIN summa, kuru izmanto pašvaldības īpatsvara koeficienta aprēķinā)</t>
    </r>
  </si>
  <si>
    <t>Starpība starp deklarētajām IIN summām un faktiski iemaksātajām, euro</t>
  </si>
  <si>
    <t>Daugavpils</t>
  </si>
  <si>
    <t>Jēkabpils</t>
  </si>
  <si>
    <t>Rīga</t>
  </si>
  <si>
    <t>Ventspils</t>
  </si>
  <si>
    <t>Jelgava</t>
  </si>
  <si>
    <t>Jūrmala</t>
  </si>
  <si>
    <t>Liepāja</t>
  </si>
  <si>
    <t>Rēzekne</t>
  </si>
  <si>
    <t>Administratīvāsteritorijasnosaukums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</si>
  <si>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</si>
  <si>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</si>
  <si>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</si>
  <si>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</si>
  <si>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</si>
  <si>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</si>
  <si>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</si>
  <si>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</si>
  <si>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</si>
  <si>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Vērtētie ieņēmumi uz 1 izlīdzināmo vienību</t>
  </si>
  <si>
    <t xml:space="preserve">Iemaksas (-) PFIF un dotācijas no PFIF (+) </t>
  </si>
  <si>
    <t>Euro</t>
  </si>
  <si>
    <t>Vidējie vērtētie ieņēmumi uz vienu izlīdzināmo vienību valstī</t>
  </si>
  <si>
    <t>Augstākie vērtētie ieņēmumi uz vienu izlīdzināmo vienību valstī</t>
  </si>
  <si>
    <t>Vērtētie ieņēmumi pēc izlīdzināšanas</t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</si>
  <si>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</si>
  <si>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</si>
  <si>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Nepieciešamā summa līdz max ieņēm. uz 1 izlīdzin. vien. </t>
  </si>
  <si>
    <t>Sadales  koeficients:</t>
  </si>
  <si>
    <t>VB dotācija (+)</t>
  </si>
  <si>
    <t>Ieņēmumi pēc pašvaldību ieņēmumu savstarpējās pārdales kopā</t>
  </si>
  <si>
    <t>Ieņēmumi pēc VB dotācijas sadales kopā</t>
  </si>
  <si>
    <t xml:space="preserve"> Iemaksas (-) PFIF un dotācijas no PFIF (+) KOPĀ</t>
  </si>
  <si>
    <t>VB dotācijas sadale</t>
  </si>
  <si>
    <t>Rezultāts</t>
  </si>
  <si>
    <t>euro</t>
  </si>
  <si>
    <t>%</t>
  </si>
  <si>
    <t>Apes novads</t>
  </si>
  <si>
    <t>Izejas dati</t>
  </si>
  <si>
    <t>Ieņēmumi pēc pašvaldību ieņēmumu savstarpējās pārdales kopā uz 1 izlīdzināmo vien.</t>
  </si>
  <si>
    <t>Pašvaldību ieņēmumu pārdale</t>
  </si>
  <si>
    <t>Pašvaldību rīcībā paliekošie ieņēmumi uz 1 izlīdzināmo vien.</t>
  </si>
  <si>
    <t>Ieņēmumi pēc 60% vērtēto ieņēmumu savstarpējās pārdales</t>
  </si>
  <si>
    <t>Ieņēmumi pēc 60% vērtēto ieņēmumu savstarpējās pārdales uz 1 izlīdzināmo vien.</t>
  </si>
  <si>
    <r>
      <rPr>
        <b/>
        <sz val="9"/>
        <color rgb="FFFF0000"/>
        <rFont val="Times New Roman"/>
        <family val="1"/>
        <charset val="186"/>
      </rPr>
      <t>40%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rgb="FFFF0000"/>
        <rFont val="Times New Roman"/>
        <family val="1"/>
        <charset val="186"/>
      </rPr>
      <t>kas paliek pašvaldības rīcībā</t>
    </r>
  </si>
  <si>
    <t>VB dotācija uz 1 izlīdzināmo vien.</t>
  </si>
  <si>
    <t>Priekuļu novads</t>
  </si>
  <si>
    <t>Vērtētie ieņēmumi pēc izlīdzināšanas  uz 1 iedz.</t>
  </si>
  <si>
    <t>Vērtētie ieņēmumi pēc izlīdzināšanas uz 1 izlīdzināmo vienību</t>
  </si>
  <si>
    <r>
      <t xml:space="preserve">Vērtētie ieņēmumi uz 1 iedz., </t>
    </r>
    <r>
      <rPr>
        <i/>
        <sz val="9"/>
        <rFont val="Times New Roman"/>
        <family val="1"/>
        <charset val="186"/>
      </rPr>
      <t>euro</t>
    </r>
  </si>
  <si>
    <r>
      <rPr>
        <sz val="9"/>
        <color rgb="FFFF0000"/>
        <rFont val="Times New Roman"/>
        <family val="1"/>
        <charset val="186"/>
      </rPr>
      <t>60%</t>
    </r>
    <r>
      <rPr>
        <sz val="9"/>
        <rFont val="Times New Roman"/>
        <family val="1"/>
        <charset val="186"/>
      </rPr>
      <t xml:space="preserve"> no vērētajiem ieņēmumiem, </t>
    </r>
    <r>
      <rPr>
        <sz val="9"/>
        <color rgb="FFFF0000"/>
        <rFont val="Times New Roman"/>
        <family val="1"/>
        <charset val="186"/>
      </rPr>
      <t xml:space="preserve">kas savstarpēji tiek pārdalīti </t>
    </r>
  </si>
  <si>
    <t xml:space="preserve">NĪN par zemi </t>
  </si>
  <si>
    <t xml:space="preserve">Rēzekne </t>
  </si>
  <si>
    <t xml:space="preserve">Ventspils </t>
  </si>
  <si>
    <t xml:space="preserve">Jūrmala </t>
  </si>
  <si>
    <t xml:space="preserve">Liepāja </t>
  </si>
  <si>
    <t xml:space="preserve">Rīga </t>
  </si>
  <si>
    <t xml:space="preserve">VB speciālā dotācija </t>
  </si>
  <si>
    <t xml:space="preserve">IIN + VB speciālā dotācija </t>
  </si>
  <si>
    <t>Nodokļu pārvalde (informācija atjaunota 2018.gada 30.augusts)</t>
  </si>
  <si>
    <r>
      <t xml:space="preserve">Informācija par 2017.gadā ieturēto un iemaksāto iedzīvotāju ienākuma nodokļa (IIN) summu sadalījumu republikas administratīvajām teritorijām,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</t>
    </r>
  </si>
  <si>
    <r>
      <t xml:space="preserve">T.sk. atmaksas pēc gada ienākumu deklarāciju datiem </t>
    </r>
    <r>
      <rPr>
        <i/>
        <sz val="11"/>
        <rFont val="Times New Roman"/>
        <family val="1"/>
        <charset val="186"/>
      </rPr>
      <t>(saistītas ar diferencēto neapliekamo minimumu)</t>
    </r>
  </si>
  <si>
    <r>
      <t xml:space="preserve">Atmaksātais IIN  pēc gada ienākumu deklarāciju datiem </t>
    </r>
    <r>
      <rPr>
        <b/>
        <u/>
        <sz val="11"/>
        <rFont val="Times New Roman"/>
        <family val="1"/>
        <charset val="186"/>
      </rPr>
      <t>bez IIN atmaksām, kas saistītas ar diferencēto neapliekamo minimumu</t>
    </r>
    <r>
      <rPr>
        <b/>
        <sz val="11"/>
        <rFont val="Times New Roman"/>
        <family val="1"/>
        <charset val="186"/>
      </rPr>
      <t xml:space="preserve"> </t>
    </r>
  </si>
  <si>
    <t>Pašvaldības īpatsvara koeficients kopējos sadales kontā ieskaitītajos IIN ieņēmumos 2019.gadā (%)*</t>
  </si>
  <si>
    <t>Īpatsvara koeficienti kopējos sadales kontā ieskaitītajos IIN ieņēmumos 2019.gadā un IIN ieņēmumu prognoze (kopā ar valsts budžeta speciālo dotāciju) 2019.gadam PFI aprēķinā</t>
  </si>
  <si>
    <t>7 = 5 - 6</t>
  </si>
  <si>
    <t>8 = 4 - 7</t>
  </si>
  <si>
    <r>
      <t xml:space="preserve">Iedzīvotāju skaits un struktūra 2019.gada PFI aprēķinam </t>
    </r>
    <r>
      <rPr>
        <sz val="14"/>
        <rFont val="Times New Roman"/>
        <family val="1"/>
        <charset val="186"/>
      </rPr>
      <t>(PMLP dati uz 01.01.2018.)</t>
    </r>
  </si>
  <si>
    <r>
      <t>Vērtēto ieņēmumu prognozes 2019.gadā (</t>
    </r>
    <r>
      <rPr>
        <b/>
        <i/>
        <sz val="14"/>
        <color indexed="10"/>
        <rFont val="Times New Roman"/>
        <family val="1"/>
        <charset val="186"/>
      </rPr>
      <t>euro</t>
    </r>
    <r>
      <rPr>
        <b/>
        <sz val="14"/>
        <color indexed="10"/>
        <rFont val="Times New Roman"/>
        <family val="1"/>
        <charset val="186"/>
      </rPr>
      <t>)</t>
    </r>
  </si>
  <si>
    <t>Salīdzinājumā ar 2018.gadu</t>
  </si>
  <si>
    <r>
      <t xml:space="preserve">Provizoriskais pašvaldību finanšu izlīdzināšanas aprēķins 2019.gadam,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</si>
  <si>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r>
      <t xml:space="preserve">Provizoriskais pašvaldību finanšu izlīdzināšanas aprēķins 2019.gadam, </t>
    </r>
    <r>
      <rPr>
        <b/>
        <i/>
        <sz val="16"/>
        <color rgb="FFFF0000"/>
        <rFont val="Times New Roman"/>
        <family val="1"/>
        <charset val="186"/>
      </rPr>
      <t xml:space="preserve">euro </t>
    </r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</si>
  <si>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2017.gadā</t>
    </r>
  </si>
  <si>
    <t>Vērtētie ieņēmumi pēc izlīdzināšanas 2018.gadā (2018.gada PFI aprēķins)</t>
  </si>
  <si>
    <t>Plānotie ieņēmumi pēc izlīdzināšanas 2019 / 2018</t>
  </si>
  <si>
    <r>
      <t xml:space="preserve">IIN kopā, </t>
    </r>
    <r>
      <rPr>
        <b/>
        <i/>
        <sz val="12"/>
        <rFont val="Times New Roman"/>
        <family val="1"/>
        <charset val="186"/>
      </rPr>
      <t>euro</t>
    </r>
  </si>
  <si>
    <t>Iedzīvotāju skaits uz 01.01.2018.</t>
  </si>
  <si>
    <t>Vērtētie ieņēmumi pēc izlīdzināšanas 2019 / 2018</t>
  </si>
  <si>
    <r>
      <t xml:space="preserve">VB speciālā dotācija, </t>
    </r>
    <r>
      <rPr>
        <sz val="12"/>
        <color theme="1"/>
        <rFont val="Times New Roman"/>
        <family val="1"/>
        <charset val="186"/>
      </rPr>
      <t>kas tiek sadalīta atbilstoši IIN sadales principiem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</si>
</sst>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0.00000000"/>
    <numFmt numFmtId="167" formatCode="#,##0_ ;\-#,##0\ "/>
    <numFmt numFmtId="168" formatCode="#,##0.0"/>
    <numFmt numFmtId="169" formatCode="#,###,###.0"/>
    <numFmt numFmtId="170" formatCode="0.0"/>
    <numFmt numFmtId="171" formatCode="0.000"/>
    <numFmt numFmtId="172" formatCode="0&quot;.&quot;0"/>
    <numFmt numFmtId="173" formatCode="_-* #,##0.00\ _L_s_-;\-* #,##0.00\ _L_s_-;_-* &quot;-&quot;??\ _L_s_-;_-@_-"/>
    <numFmt numFmtId="174" formatCode="0.0%"/>
  </numFmts>
  <fonts count="13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i/>
      <sz val="14"/>
      <color indexed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10"/>
      <name val="BaltOptima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9"/>
      <color rgb="FF0000FF"/>
      <name val="Times New Roman"/>
      <family val="1"/>
      <charset val="186"/>
    </font>
    <font>
      <b/>
      <sz val="9"/>
      <color rgb="FF0000FF"/>
      <name val="Times New Roman"/>
      <family val="1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4"/>
      <color rgb="FFFF0000"/>
      <name val="Arial"/>
      <family val="2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0"/>
      <color rgb="FF0000FF"/>
      <name val="Arial"/>
      <family val="2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rgb="FF000000"/>
      <name val="Dutch TL"/>
      <family val="1"/>
      <charset val="186"/>
    </font>
    <font>
      <sz val="14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color rgb="FF0000FF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1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rgb="FF7030A0"/>
      </right>
      <top/>
      <bottom/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030A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rgb="FF7030A0"/>
      </right>
      <top/>
      <bottom style="hair">
        <color indexed="64"/>
      </bottom>
      <diagonal/>
    </border>
    <border>
      <left style="medium">
        <color rgb="FF7030A0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auto="1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7030A0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medium">
        <color indexed="64"/>
      </top>
      <bottom style="hair">
        <color auto="1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thin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medium">
        <color rgb="FF7030A0"/>
      </right>
      <top style="hair">
        <color indexed="64"/>
      </top>
      <bottom/>
      <diagonal/>
    </border>
    <border>
      <left style="medium">
        <color rgb="FF7030A0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theme="1"/>
      </right>
      <top style="hair">
        <color indexed="64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71">
    <xf numFmtId="0" fontId="0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0" fontId="13" fillId="0" borderId="0"/>
    <xf numFmtId="0" fontId="36" fillId="0" borderId="0"/>
    <xf numFmtId="165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8" fillId="0" borderId="0"/>
    <xf numFmtId="2" fontId="39" fillId="0" borderId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1" fillId="15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1" fillId="14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1" fillId="14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3" fillId="22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3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3" fillId="24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5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36" borderId="0" applyNumberFormat="0" applyBorder="0" applyAlignment="0" applyProtection="0"/>
    <xf numFmtId="0" fontId="44" fillId="41" borderId="0" applyNumberFormat="0" applyBorder="0" applyAlignment="0" applyProtection="0"/>
    <xf numFmtId="0" fontId="45" fillId="29" borderId="0" applyNumberFormat="0" applyBorder="0" applyAlignment="0" applyProtection="0"/>
    <xf numFmtId="0" fontId="45" fillId="42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43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43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37" borderId="0" applyNumberFormat="0" applyBorder="0" applyAlignment="0" applyProtection="0"/>
    <xf numFmtId="0" fontId="45" fillId="29" borderId="0" applyNumberFormat="0" applyBorder="0" applyAlignment="0" applyProtection="0"/>
    <xf numFmtId="0" fontId="45" fillId="36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26" borderId="0" applyNumberFormat="0" applyBorder="0" applyAlignment="0" applyProtection="0"/>
    <xf numFmtId="0" fontId="44" fillId="39" borderId="0" applyNumberFormat="0" applyBorder="0" applyAlignment="0" applyProtection="0"/>
    <xf numFmtId="0" fontId="44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1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31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31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35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7" fillId="47" borderId="0" applyNumberFormat="0" applyBorder="0" applyAlignment="0" applyProtection="0"/>
    <xf numFmtId="0" fontId="46" fillId="35" borderId="0" applyNumberFormat="0" applyBorder="0" applyAlignment="0" applyProtection="0"/>
    <xf numFmtId="0" fontId="48" fillId="52" borderId="25" applyNumberFormat="0" applyAlignment="0" applyProtection="0"/>
    <xf numFmtId="0" fontId="48" fillId="52" borderId="25" applyNumberFormat="0" applyAlignment="0" applyProtection="0"/>
    <xf numFmtId="0" fontId="48" fillId="52" borderId="25" applyNumberFormat="0" applyAlignment="0" applyProtection="0"/>
    <xf numFmtId="0" fontId="49" fillId="53" borderId="26" applyNumberFormat="0" applyAlignment="0" applyProtection="0"/>
    <xf numFmtId="0" fontId="48" fillId="52" borderId="25" applyNumberFormat="0" applyAlignment="0" applyProtection="0"/>
    <xf numFmtId="0" fontId="50" fillId="37" borderId="27" applyNumberFormat="0" applyAlignment="0" applyProtection="0"/>
    <xf numFmtId="0" fontId="50" fillId="37" borderId="27" applyNumberFormat="0" applyAlignment="0" applyProtection="0"/>
    <xf numFmtId="0" fontId="50" fillId="45" borderId="27" applyNumberFormat="0" applyAlignment="0" applyProtection="0"/>
    <xf numFmtId="0" fontId="50" fillId="37" borderId="27" applyNumberFormat="0" applyAlignment="0" applyProtection="0"/>
    <xf numFmtId="169" fontId="51" fillId="0" borderId="0" applyFont="0" applyFill="0" applyBorder="0" applyAlignment="0" applyProtection="0"/>
    <xf numFmtId="1" fontId="52" fillId="0" borderId="0">
      <alignment horizontal="center" vertical="center"/>
      <protection locked="0"/>
    </xf>
    <xf numFmtId="0" fontId="53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170" fontId="52" fillId="0" borderId="0" applyBorder="0" applyAlignment="0" applyProtection="0"/>
    <xf numFmtId="170" fontId="52" fillId="0" borderId="0" applyBorder="0" applyAlignment="0" applyProtection="0"/>
    <xf numFmtId="170" fontId="54" fillId="0" borderId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44" fillId="41" borderId="0" applyNumberFormat="0" applyBorder="0" applyAlignment="0" applyProtection="0"/>
    <xf numFmtId="0" fontId="57" fillId="59" borderId="0" applyNumberFormat="0" applyBorder="0" applyAlignment="0" applyProtection="0"/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30" applyNumberFormat="0" applyFill="0" applyAlignment="0" applyProtection="0"/>
    <xf numFmtId="0" fontId="59" fillId="0" borderId="29" applyNumberFormat="0" applyFill="0" applyAlignment="0" applyProtection="0"/>
    <xf numFmtId="0" fontId="60" fillId="0" borderId="31" applyNumberFormat="0" applyFill="0" applyAlignment="0" applyProtection="0"/>
    <xf numFmtId="0" fontId="60" fillId="0" borderId="31" applyNumberFormat="0" applyFill="0" applyAlignment="0" applyProtection="0"/>
    <xf numFmtId="0" fontId="60" fillId="0" borderId="32" applyNumberFormat="0" applyFill="0" applyAlignment="0" applyProtection="0"/>
    <xf numFmtId="0" fontId="60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48" borderId="25" applyNumberFormat="0" applyAlignment="0" applyProtection="0"/>
    <xf numFmtId="0" fontId="63" fillId="48" borderId="25" applyNumberFormat="0" applyAlignment="0" applyProtection="0"/>
    <xf numFmtId="0" fontId="63" fillId="48" borderId="25" applyNumberFormat="0" applyAlignment="0" applyProtection="0"/>
    <xf numFmtId="0" fontId="63" fillId="48" borderId="26" applyNumberFormat="0" applyAlignment="0" applyProtection="0"/>
    <xf numFmtId="0" fontId="63" fillId="48" borderId="25" applyNumberFormat="0" applyAlignment="0" applyProtection="0"/>
    <xf numFmtId="171" fontId="52" fillId="60" borderId="0"/>
    <xf numFmtId="171" fontId="52" fillId="60" borderId="0"/>
    <xf numFmtId="171" fontId="54" fillId="60" borderId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57" fillId="0" borderId="34" applyNumberFormat="0" applyFill="0" applyAlignment="0" applyProtection="0"/>
    <xf numFmtId="0" fontId="64" fillId="0" borderId="33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57" fillId="48" borderId="0" applyNumberFormat="0" applyBorder="0" applyAlignment="0" applyProtection="0"/>
    <xf numFmtId="0" fontId="65" fillId="4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23" fillId="0" borderId="0"/>
    <xf numFmtId="0" fontId="13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9" fillId="47" borderId="26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68" fillId="52" borderId="36" applyNumberFormat="0" applyAlignment="0" applyProtection="0"/>
    <xf numFmtId="0" fontId="68" fillId="52" borderId="36" applyNumberFormat="0" applyAlignment="0" applyProtection="0"/>
    <xf numFmtId="0" fontId="68" fillId="53" borderId="36" applyNumberFormat="0" applyAlignment="0" applyProtection="0"/>
    <xf numFmtId="0" fontId="68" fillId="52" borderId="36" applyNumberFormat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70" fontId="52" fillId="61" borderId="0" applyBorder="0" applyProtection="0"/>
    <xf numFmtId="170" fontId="54" fillId="61" borderId="0" applyBorder="0" applyProtection="0"/>
    <xf numFmtId="170" fontId="52" fillId="61" borderId="0" applyBorder="0" applyProtection="0"/>
    <xf numFmtId="170" fontId="52" fillId="61" borderId="0" applyBorder="0" applyProtection="0"/>
    <xf numFmtId="170" fontId="52" fillId="61" borderId="0" applyBorder="0" applyProtection="0"/>
    <xf numFmtId="170" fontId="52" fillId="61" borderId="0" applyBorder="0" applyProtection="0"/>
    <xf numFmtId="0" fontId="13" fillId="0" borderId="0"/>
    <xf numFmtId="4" fontId="69" fillId="62" borderId="37" applyNumberFormat="0" applyProtection="0">
      <alignment vertical="center"/>
    </xf>
    <xf numFmtId="4" fontId="69" fillId="62" borderId="37" applyNumberFormat="0" applyProtection="0">
      <alignment vertical="center"/>
    </xf>
    <xf numFmtId="4" fontId="69" fillId="62" borderId="37" applyNumberFormat="0" applyProtection="0">
      <alignment vertical="center"/>
    </xf>
    <xf numFmtId="4" fontId="70" fillId="62" borderId="26" applyNumberFormat="0" applyProtection="0">
      <alignment vertical="center"/>
    </xf>
    <xf numFmtId="4" fontId="71" fillId="63" borderId="1" applyNumberFormat="0" applyProtection="0">
      <alignment vertical="center"/>
    </xf>
    <xf numFmtId="4" fontId="69" fillId="62" borderId="37" applyNumberFormat="0" applyProtection="0">
      <alignment vertical="center"/>
    </xf>
    <xf numFmtId="0" fontId="13" fillId="0" borderId="0"/>
    <xf numFmtId="0" fontId="13" fillId="0" borderId="0"/>
    <xf numFmtId="4" fontId="72" fillId="62" borderId="37" applyNumberFormat="0" applyProtection="0">
      <alignment vertical="center"/>
    </xf>
    <xf numFmtId="4" fontId="72" fillId="62" borderId="37" applyNumberFormat="0" applyProtection="0">
      <alignment vertical="center"/>
    </xf>
    <xf numFmtId="4" fontId="72" fillId="62" borderId="37" applyNumberFormat="0" applyProtection="0">
      <alignment vertical="center"/>
    </xf>
    <xf numFmtId="4" fontId="73" fillId="64" borderId="26" applyNumberFormat="0" applyProtection="0">
      <alignment vertical="center"/>
    </xf>
    <xf numFmtId="0" fontId="13" fillId="0" borderId="0"/>
    <xf numFmtId="0" fontId="13" fillId="0" borderId="0"/>
    <xf numFmtId="4" fontId="69" fillId="62" borderId="37" applyNumberFormat="0" applyProtection="0">
      <alignment horizontal="left" vertical="center" indent="1"/>
    </xf>
    <xf numFmtId="4" fontId="69" fillId="62" borderId="37" applyNumberFormat="0" applyProtection="0">
      <alignment horizontal="left" vertical="center" indent="1"/>
    </xf>
    <xf numFmtId="4" fontId="69" fillId="62" borderId="37" applyNumberFormat="0" applyProtection="0">
      <alignment horizontal="left" vertical="center" indent="1"/>
    </xf>
    <xf numFmtId="4" fontId="70" fillId="64" borderId="26" applyNumberFormat="0" applyProtection="0">
      <alignment horizontal="left" vertical="center" indent="1"/>
    </xf>
    <xf numFmtId="4" fontId="71" fillId="63" borderId="1" applyNumberFormat="0" applyProtection="0">
      <alignment horizontal="left" vertical="center" indent="1"/>
    </xf>
    <xf numFmtId="4" fontId="69" fillId="62" borderId="37" applyNumberFormat="0" applyProtection="0">
      <alignment horizontal="left" vertical="center" indent="1"/>
    </xf>
    <xf numFmtId="0" fontId="13" fillId="0" borderId="0"/>
    <xf numFmtId="0" fontId="13" fillId="0" borderId="0"/>
    <xf numFmtId="0" fontId="69" fillId="62" borderId="37" applyNumberFormat="0" applyProtection="0">
      <alignment horizontal="left" vertical="top" indent="1"/>
    </xf>
    <xf numFmtId="0" fontId="69" fillId="62" borderId="37" applyNumberFormat="0" applyProtection="0">
      <alignment horizontal="left" vertical="top" indent="1"/>
    </xf>
    <xf numFmtId="0" fontId="69" fillId="62" borderId="37" applyNumberFormat="0" applyProtection="0">
      <alignment horizontal="left" vertical="top" indent="1"/>
    </xf>
    <xf numFmtId="0" fontId="74" fillId="62" borderId="37" applyNumberFormat="0" applyProtection="0">
      <alignment horizontal="left" vertical="top" indent="1"/>
    </xf>
    <xf numFmtId="0" fontId="13" fillId="0" borderId="0"/>
    <xf numFmtId="0" fontId="13" fillId="0" borderId="0"/>
    <xf numFmtId="4" fontId="69" fillId="6" borderId="0" applyNumberFormat="0" applyProtection="0">
      <alignment horizontal="left" vertical="center" indent="1"/>
    </xf>
    <xf numFmtId="4" fontId="69" fillId="6" borderId="0" applyNumberFormat="0" applyProtection="0">
      <alignment horizontal="left" vertical="center" indent="1"/>
    </xf>
    <xf numFmtId="4" fontId="70" fillId="24" borderId="26" applyNumberFormat="0" applyProtection="0">
      <alignment horizontal="left" vertical="center" indent="1"/>
    </xf>
    <xf numFmtId="4" fontId="71" fillId="0" borderId="38" applyNumberFormat="0" applyProtection="0">
      <alignment horizontal="left" vertical="center" wrapText="1" indent="1"/>
    </xf>
    <xf numFmtId="4" fontId="69" fillId="6" borderId="0" applyNumberFormat="0" applyProtection="0">
      <alignment horizontal="left" vertical="center" indent="1"/>
    </xf>
    <xf numFmtId="0" fontId="13" fillId="0" borderId="0"/>
    <xf numFmtId="4" fontId="69" fillId="0" borderId="0" applyNumberFormat="0" applyProtection="0">
      <alignment horizontal="left" vertical="center" indent="1"/>
    </xf>
    <xf numFmtId="0" fontId="13" fillId="0" borderId="0"/>
    <xf numFmtId="4" fontId="40" fillId="9" borderId="37" applyNumberFormat="0" applyProtection="0">
      <alignment horizontal="right" vertical="center"/>
    </xf>
    <xf numFmtId="4" fontId="40" fillId="9" borderId="37" applyNumberFormat="0" applyProtection="0">
      <alignment horizontal="right" vertical="center"/>
    </xf>
    <xf numFmtId="4" fontId="40" fillId="9" borderId="37" applyNumberFormat="0" applyProtection="0">
      <alignment horizontal="right" vertical="center"/>
    </xf>
    <xf numFmtId="4" fontId="70" fillId="9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8" borderId="37" applyNumberFormat="0" applyProtection="0">
      <alignment horizontal="right" vertical="center"/>
    </xf>
    <xf numFmtId="4" fontId="40" fillId="8" borderId="37" applyNumberFormat="0" applyProtection="0">
      <alignment horizontal="right" vertical="center"/>
    </xf>
    <xf numFmtId="4" fontId="40" fillId="8" borderId="37" applyNumberFormat="0" applyProtection="0">
      <alignment horizontal="right" vertical="center"/>
    </xf>
    <xf numFmtId="4" fontId="70" fillId="65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66" borderId="37" applyNumberFormat="0" applyProtection="0">
      <alignment horizontal="right" vertical="center"/>
    </xf>
    <xf numFmtId="4" fontId="40" fillId="66" borderId="37" applyNumberFormat="0" applyProtection="0">
      <alignment horizontal="right" vertical="center"/>
    </xf>
    <xf numFmtId="4" fontId="40" fillId="66" borderId="37" applyNumberFormat="0" applyProtection="0">
      <alignment horizontal="right" vertical="center"/>
    </xf>
    <xf numFmtId="4" fontId="70" fillId="66" borderId="38" applyNumberFormat="0" applyProtection="0">
      <alignment horizontal="right" vertical="center"/>
    </xf>
    <xf numFmtId="0" fontId="13" fillId="0" borderId="0"/>
    <xf numFmtId="0" fontId="13" fillId="0" borderId="0"/>
    <xf numFmtId="4" fontId="40" fillId="21" borderId="37" applyNumberFormat="0" applyProtection="0">
      <alignment horizontal="right" vertical="center"/>
    </xf>
    <xf numFmtId="4" fontId="40" fillId="21" borderId="37" applyNumberFormat="0" applyProtection="0">
      <alignment horizontal="right" vertical="center"/>
    </xf>
    <xf numFmtId="4" fontId="40" fillId="21" borderId="37" applyNumberFormat="0" applyProtection="0">
      <alignment horizontal="right" vertical="center"/>
    </xf>
    <xf numFmtId="4" fontId="70" fillId="21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25" borderId="37" applyNumberFormat="0" applyProtection="0">
      <alignment horizontal="right" vertical="center"/>
    </xf>
    <xf numFmtId="4" fontId="40" fillId="25" borderId="37" applyNumberFormat="0" applyProtection="0">
      <alignment horizontal="right" vertical="center"/>
    </xf>
    <xf numFmtId="4" fontId="40" fillId="25" borderId="37" applyNumberFormat="0" applyProtection="0">
      <alignment horizontal="right" vertical="center"/>
    </xf>
    <xf numFmtId="4" fontId="70" fillId="25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67" borderId="37" applyNumberFormat="0" applyProtection="0">
      <alignment horizontal="right" vertical="center"/>
    </xf>
    <xf numFmtId="4" fontId="40" fillId="67" borderId="37" applyNumberFormat="0" applyProtection="0">
      <alignment horizontal="right" vertical="center"/>
    </xf>
    <xf numFmtId="4" fontId="40" fillId="67" borderId="37" applyNumberFormat="0" applyProtection="0">
      <alignment horizontal="right" vertical="center"/>
    </xf>
    <xf numFmtId="4" fontId="70" fillId="67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18" borderId="37" applyNumberFormat="0" applyProtection="0">
      <alignment horizontal="right" vertical="center"/>
    </xf>
    <xf numFmtId="4" fontId="40" fillId="18" borderId="37" applyNumberFormat="0" applyProtection="0">
      <alignment horizontal="right" vertical="center"/>
    </xf>
    <xf numFmtId="4" fontId="40" fillId="18" borderId="37" applyNumberFormat="0" applyProtection="0">
      <alignment horizontal="right" vertical="center"/>
    </xf>
    <xf numFmtId="4" fontId="70" fillId="18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68" borderId="37" applyNumberFormat="0" applyProtection="0">
      <alignment horizontal="right" vertical="center"/>
    </xf>
    <xf numFmtId="4" fontId="40" fillId="68" borderId="37" applyNumberFormat="0" applyProtection="0">
      <alignment horizontal="right" vertical="center"/>
    </xf>
    <xf numFmtId="4" fontId="40" fillId="68" borderId="37" applyNumberFormat="0" applyProtection="0">
      <alignment horizontal="right" vertical="center"/>
    </xf>
    <xf numFmtId="4" fontId="70" fillId="68" borderId="26" applyNumberFormat="0" applyProtection="0">
      <alignment horizontal="right" vertical="center"/>
    </xf>
    <xf numFmtId="0" fontId="13" fillId="0" borderId="0"/>
    <xf numFmtId="0" fontId="13" fillId="0" borderId="0"/>
    <xf numFmtId="4" fontId="40" fillId="19" borderId="37" applyNumberFormat="0" applyProtection="0">
      <alignment horizontal="right" vertical="center"/>
    </xf>
    <xf numFmtId="4" fontId="40" fillId="19" borderId="37" applyNumberFormat="0" applyProtection="0">
      <alignment horizontal="right" vertical="center"/>
    </xf>
    <xf numFmtId="4" fontId="40" fillId="19" borderId="37" applyNumberFormat="0" applyProtection="0">
      <alignment horizontal="right" vertical="center"/>
    </xf>
    <xf numFmtId="4" fontId="70" fillId="19" borderId="26" applyNumberFormat="0" applyProtection="0">
      <alignment horizontal="right" vertical="center"/>
    </xf>
    <xf numFmtId="0" fontId="13" fillId="0" borderId="0"/>
    <xf numFmtId="0" fontId="13" fillId="0" borderId="0"/>
    <xf numFmtId="4" fontId="69" fillId="69" borderId="39" applyNumberFormat="0" applyProtection="0">
      <alignment horizontal="left" vertical="center" indent="1"/>
    </xf>
    <xf numFmtId="4" fontId="69" fillId="69" borderId="39" applyNumberFormat="0" applyProtection="0">
      <alignment horizontal="left" vertical="center" indent="1"/>
    </xf>
    <xf numFmtId="4" fontId="70" fillId="69" borderId="38" applyNumberFormat="0" applyProtection="0">
      <alignment horizontal="left" vertical="center" indent="1"/>
    </xf>
    <xf numFmtId="0" fontId="13" fillId="0" borderId="0"/>
    <xf numFmtId="0" fontId="13" fillId="0" borderId="0"/>
    <xf numFmtId="4" fontId="40" fillId="70" borderId="0" applyNumberFormat="0" applyProtection="0">
      <alignment horizontal="left" vertical="center" indent="1"/>
    </xf>
    <xf numFmtId="4" fontId="40" fillId="70" borderId="0" applyNumberFormat="0" applyProtection="0">
      <alignment horizontal="left" vertical="center" indent="1"/>
    </xf>
    <xf numFmtId="4" fontId="75" fillId="17" borderId="38" applyNumberFormat="0" applyProtection="0">
      <alignment horizontal="left" vertical="center" indent="1"/>
    </xf>
    <xf numFmtId="4" fontId="76" fillId="0" borderId="38" applyNumberFormat="0" applyProtection="0">
      <alignment horizontal="left" vertical="center" wrapText="1" indent="1"/>
    </xf>
    <xf numFmtId="4" fontId="40" fillId="70" borderId="0" applyNumberFormat="0" applyProtection="0">
      <alignment horizontal="left" vertical="center" indent="1"/>
    </xf>
    <xf numFmtId="0" fontId="13" fillId="0" borderId="0"/>
    <xf numFmtId="0" fontId="13" fillId="0" borderId="0"/>
    <xf numFmtId="4" fontId="77" fillId="17" borderId="0" applyNumberFormat="0" applyProtection="0">
      <alignment horizontal="left" vertical="center" indent="1"/>
    </xf>
    <xf numFmtId="4" fontId="77" fillId="17" borderId="0" applyNumberFormat="0" applyProtection="0">
      <alignment horizontal="left" vertical="center" indent="1"/>
    </xf>
    <xf numFmtId="4" fontId="75" fillId="17" borderId="38" applyNumberFormat="0" applyProtection="0">
      <alignment horizontal="left" vertical="center" indent="1"/>
    </xf>
    <xf numFmtId="4" fontId="77" fillId="17" borderId="0" applyNumberFormat="0" applyProtection="0">
      <alignment horizontal="left" vertical="center" indent="1"/>
    </xf>
    <xf numFmtId="0" fontId="13" fillId="0" borderId="0"/>
    <xf numFmtId="4" fontId="77" fillId="17" borderId="0" applyNumberFormat="0" applyProtection="0">
      <alignment horizontal="left" vertical="center" indent="1"/>
    </xf>
    <xf numFmtId="4" fontId="77" fillId="17" borderId="0" applyNumberFormat="0" applyProtection="0">
      <alignment horizontal="left" vertical="center" indent="1"/>
    </xf>
    <xf numFmtId="4" fontId="77" fillId="17" borderId="0" applyNumberFormat="0" applyProtection="0">
      <alignment horizontal="left" vertical="center" indent="1"/>
    </xf>
    <xf numFmtId="0" fontId="13" fillId="0" borderId="0"/>
    <xf numFmtId="4" fontId="40" fillId="6" borderId="37" applyNumberFormat="0" applyProtection="0">
      <alignment horizontal="right" vertical="center"/>
    </xf>
    <xf numFmtId="4" fontId="40" fillId="6" borderId="37" applyNumberFormat="0" applyProtection="0">
      <alignment horizontal="right" vertical="center"/>
    </xf>
    <xf numFmtId="4" fontId="40" fillId="6" borderId="37" applyNumberFormat="0" applyProtection="0">
      <alignment horizontal="right" vertical="center"/>
    </xf>
    <xf numFmtId="4" fontId="70" fillId="6" borderId="26" applyNumberFormat="0" applyProtection="0">
      <alignment horizontal="right" vertical="center"/>
    </xf>
    <xf numFmtId="0" fontId="13" fillId="0" borderId="0"/>
    <xf numFmtId="0" fontId="13" fillId="0" borderId="0"/>
    <xf numFmtId="4" fontId="67" fillId="70" borderId="0" applyNumberFormat="0" applyProtection="0">
      <alignment horizontal="left" vertical="center" indent="1"/>
    </xf>
    <xf numFmtId="4" fontId="67" fillId="70" borderId="0" applyNumberFormat="0" applyProtection="0">
      <alignment horizontal="left" vertical="center" indent="1"/>
    </xf>
    <xf numFmtId="4" fontId="70" fillId="70" borderId="38" applyNumberFormat="0" applyProtection="0">
      <alignment horizontal="left" vertical="center" indent="1"/>
    </xf>
    <xf numFmtId="4" fontId="67" fillId="70" borderId="0" applyNumberFormat="0" applyProtection="0">
      <alignment horizontal="left" vertical="center" indent="1"/>
    </xf>
    <xf numFmtId="0" fontId="13" fillId="0" borderId="0"/>
    <xf numFmtId="4" fontId="67" fillId="70" borderId="0" applyNumberFormat="0" applyProtection="0">
      <alignment horizontal="left" vertical="center" indent="1"/>
    </xf>
    <xf numFmtId="4" fontId="67" fillId="70" borderId="0" applyNumberFormat="0" applyProtection="0">
      <alignment horizontal="left" vertical="center" indent="1"/>
    </xf>
    <xf numFmtId="4" fontId="67" fillId="70" borderId="0" applyNumberFormat="0" applyProtection="0">
      <alignment horizontal="left" vertical="center" indent="1"/>
    </xf>
    <xf numFmtId="0" fontId="13" fillId="0" borderId="0"/>
    <xf numFmtId="4" fontId="67" fillId="6" borderId="0" applyNumberFormat="0" applyProtection="0">
      <alignment horizontal="left" vertical="center" indent="1"/>
    </xf>
    <xf numFmtId="4" fontId="67" fillId="6" borderId="0" applyNumberFormat="0" applyProtection="0">
      <alignment horizontal="left" vertical="center" indent="1"/>
    </xf>
    <xf numFmtId="4" fontId="70" fillId="6" borderId="38" applyNumberFormat="0" applyProtection="0">
      <alignment horizontal="left" vertical="center" indent="1"/>
    </xf>
    <xf numFmtId="4" fontId="67" fillId="6" borderId="0" applyNumberFormat="0" applyProtection="0">
      <alignment horizontal="left" vertical="center" indent="1"/>
    </xf>
    <xf numFmtId="0" fontId="13" fillId="0" borderId="0"/>
    <xf numFmtId="4" fontId="67" fillId="6" borderId="0" applyNumberFormat="0" applyProtection="0">
      <alignment horizontal="left" vertical="center" indent="1"/>
    </xf>
    <xf numFmtId="4" fontId="67" fillId="6" borderId="0" applyNumberFormat="0" applyProtection="0">
      <alignment horizontal="left" vertical="center" indent="1"/>
    </xf>
    <xf numFmtId="4" fontId="67" fillId="6" borderId="0" applyNumberFormat="0" applyProtection="0">
      <alignment horizontal="left" vertical="center" indent="1"/>
    </xf>
    <xf numFmtId="0" fontId="13" fillId="0" borderId="0"/>
    <xf numFmtId="0" fontId="2" fillId="0" borderId="38" applyNumberFormat="0" applyProtection="0">
      <alignment horizontal="left" vertical="center" wrapText="1" indent="1"/>
    </xf>
    <xf numFmtId="0" fontId="13" fillId="17" borderId="37" applyNumberFormat="0" applyProtection="0">
      <alignment horizontal="left" vertical="center" indent="1"/>
    </xf>
    <xf numFmtId="0" fontId="13" fillId="17" borderId="37" applyNumberFormat="0" applyProtection="0">
      <alignment horizontal="left" vertical="center" indent="1"/>
    </xf>
    <xf numFmtId="0" fontId="2" fillId="0" borderId="38" applyNumberFormat="0" applyProtection="0">
      <alignment horizontal="left" vertical="center" wrapText="1" indent="1"/>
    </xf>
    <xf numFmtId="0" fontId="13" fillId="17" borderId="37" applyNumberFormat="0" applyProtection="0">
      <alignment horizontal="left" vertical="center" indent="1"/>
    </xf>
    <xf numFmtId="0" fontId="13" fillId="17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9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0" borderId="0"/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9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0" borderId="0"/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9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0" borderId="0"/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0" borderId="0"/>
    <xf numFmtId="0" fontId="13" fillId="0" borderId="1" applyNumberFormat="0" applyProtection="0">
      <alignment horizontal="left" vertical="center" indent="1"/>
    </xf>
    <xf numFmtId="0" fontId="13" fillId="0" borderId="0"/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9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0" borderId="0"/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9" fillId="12" borderId="40" applyNumberFormat="0">
      <protection locked="0"/>
    </xf>
    <xf numFmtId="0" fontId="13" fillId="12" borderId="1" applyNumberFormat="0">
      <protection locked="0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13" fillId="12" borderId="1" applyNumberFormat="0">
      <protection locked="0"/>
    </xf>
    <xf numFmtId="0" fontId="78" fillId="17" borderId="41" applyBorder="0"/>
    <xf numFmtId="0" fontId="13" fillId="0" borderId="0"/>
    <xf numFmtId="4" fontId="40" fillId="10" borderId="37" applyNumberFormat="0" applyProtection="0">
      <alignment vertical="center"/>
    </xf>
    <xf numFmtId="4" fontId="40" fillId="10" borderId="37" applyNumberFormat="0" applyProtection="0">
      <alignment vertical="center"/>
    </xf>
    <xf numFmtId="4" fontId="40" fillId="10" borderId="37" applyNumberFormat="0" applyProtection="0">
      <alignment vertical="center"/>
    </xf>
    <xf numFmtId="4" fontId="79" fillId="10" borderId="37" applyNumberFormat="0" applyProtection="0">
      <alignment vertical="center"/>
    </xf>
    <xf numFmtId="0" fontId="13" fillId="0" borderId="0"/>
    <xf numFmtId="0" fontId="13" fillId="0" borderId="0"/>
    <xf numFmtId="4" fontId="80" fillId="10" borderId="37" applyNumberFormat="0" applyProtection="0">
      <alignment vertical="center"/>
    </xf>
    <xf numFmtId="4" fontId="80" fillId="10" borderId="37" applyNumberFormat="0" applyProtection="0">
      <alignment vertical="center"/>
    </xf>
    <xf numFmtId="4" fontId="80" fillId="10" borderId="37" applyNumberFormat="0" applyProtection="0">
      <alignment vertical="center"/>
    </xf>
    <xf numFmtId="4" fontId="73" fillId="60" borderId="1" applyNumberFormat="0" applyProtection="0">
      <alignment vertical="center"/>
    </xf>
    <xf numFmtId="0" fontId="13" fillId="0" borderId="0"/>
    <xf numFmtId="0" fontId="13" fillId="0" borderId="0"/>
    <xf numFmtId="4" fontId="40" fillId="10" borderId="37" applyNumberFormat="0" applyProtection="0">
      <alignment horizontal="left" vertical="center" indent="1"/>
    </xf>
    <xf numFmtId="4" fontId="40" fillId="10" borderId="37" applyNumberFormat="0" applyProtection="0">
      <alignment horizontal="left" vertical="center" indent="1"/>
    </xf>
    <xf numFmtId="4" fontId="40" fillId="10" borderId="37" applyNumberFormat="0" applyProtection="0">
      <alignment horizontal="left" vertical="center" indent="1"/>
    </xf>
    <xf numFmtId="4" fontId="79" fillId="20" borderId="37" applyNumberFormat="0" applyProtection="0">
      <alignment horizontal="left" vertical="center" indent="1"/>
    </xf>
    <xf numFmtId="0" fontId="13" fillId="0" borderId="0"/>
    <xf numFmtId="0" fontId="13" fillId="0" borderId="0"/>
    <xf numFmtId="0" fontId="40" fillId="10" borderId="37" applyNumberFormat="0" applyProtection="0">
      <alignment horizontal="left" vertical="top" indent="1"/>
    </xf>
    <xf numFmtId="0" fontId="40" fillId="10" borderId="37" applyNumberFormat="0" applyProtection="0">
      <alignment horizontal="left" vertical="top" indent="1"/>
    </xf>
    <xf numFmtId="0" fontId="40" fillId="10" borderId="37" applyNumberFormat="0" applyProtection="0">
      <alignment horizontal="left" vertical="top" indent="1"/>
    </xf>
    <xf numFmtId="0" fontId="79" fillId="10" borderId="37" applyNumberFormat="0" applyProtection="0">
      <alignment horizontal="left" vertical="top" indent="1"/>
    </xf>
    <xf numFmtId="0" fontId="13" fillId="0" borderId="0"/>
    <xf numFmtId="4" fontId="81" fillId="0" borderId="0" applyNumberFormat="0" applyProtection="0">
      <alignment horizontal="right" vertical="center"/>
    </xf>
    <xf numFmtId="4" fontId="76" fillId="63" borderId="1" applyNumberFormat="0" applyProtection="0">
      <alignment horizontal="right" vertical="center"/>
    </xf>
    <xf numFmtId="4" fontId="81" fillId="0" borderId="0" applyNumberFormat="0" applyProtection="0">
      <alignment horizontal="right"/>
    </xf>
    <xf numFmtId="4" fontId="40" fillId="70" borderId="37" applyNumberFormat="0" applyProtection="0">
      <alignment horizontal="right" vertical="center"/>
    </xf>
    <xf numFmtId="4" fontId="40" fillId="70" borderId="37" applyNumberFormat="0" applyProtection="0">
      <alignment horizontal="right" vertical="center"/>
    </xf>
    <xf numFmtId="4" fontId="40" fillId="0" borderId="1" applyNumberFormat="0" applyProtection="0">
      <alignment horizontal="right" vertical="center"/>
    </xf>
    <xf numFmtId="4" fontId="81" fillId="0" borderId="0" applyNumberFormat="0" applyProtection="0">
      <alignment horizontal="right"/>
    </xf>
    <xf numFmtId="0" fontId="13" fillId="0" borderId="0"/>
    <xf numFmtId="4" fontId="80" fillId="70" borderId="37" applyNumberFormat="0" applyProtection="0">
      <alignment horizontal="right" vertical="center"/>
    </xf>
    <xf numFmtId="4" fontId="80" fillId="70" borderId="37" applyNumberFormat="0" applyProtection="0">
      <alignment horizontal="right" vertical="center"/>
    </xf>
    <xf numFmtId="4" fontId="80" fillId="70" borderId="37" applyNumberFormat="0" applyProtection="0">
      <alignment horizontal="right" vertical="center"/>
    </xf>
    <xf numFmtId="4" fontId="73" fillId="63" borderId="26" applyNumberFormat="0" applyProtection="0">
      <alignment horizontal="right" vertical="center"/>
    </xf>
    <xf numFmtId="0" fontId="13" fillId="0" borderId="0"/>
    <xf numFmtId="4" fontId="40" fillId="6" borderId="37" applyNumberFormat="0" applyProtection="0">
      <alignment horizontal="left" vertical="center" indent="1"/>
    </xf>
    <xf numFmtId="4" fontId="40" fillId="6" borderId="37" applyNumberFormat="0" applyProtection="0">
      <alignment horizontal="left" vertical="center" indent="1"/>
    </xf>
    <xf numFmtId="4" fontId="40" fillId="6" borderId="37" applyNumberFormat="0" applyProtection="0">
      <alignment horizontal="left" vertical="center" indent="1"/>
    </xf>
    <xf numFmtId="4" fontId="70" fillId="24" borderId="26" applyNumberFormat="0" applyProtection="0">
      <alignment horizontal="left" vertical="center" indent="1"/>
    </xf>
    <xf numFmtId="4" fontId="81" fillId="0" borderId="1" applyNumberFormat="0" applyProtection="0">
      <alignment horizontal="left" wrapText="1" indent="1"/>
    </xf>
    <xf numFmtId="4" fontId="76" fillId="63" borderId="1" applyNumberFormat="0" applyProtection="0">
      <alignment horizontal="left" vertical="center" indent="1"/>
    </xf>
    <xf numFmtId="4" fontId="81" fillId="0" borderId="0" applyNumberFormat="0" applyProtection="0">
      <alignment horizontal="left" wrapText="1" indent="1"/>
    </xf>
    <xf numFmtId="4" fontId="40" fillId="6" borderId="37" applyNumberFormat="0" applyProtection="0">
      <alignment horizontal="left" vertical="center" indent="1"/>
    </xf>
    <xf numFmtId="4" fontId="40" fillId="0" borderId="1" applyNumberFormat="0" applyProtection="0">
      <alignment horizontal="left" wrapText="1" indent="1"/>
    </xf>
    <xf numFmtId="4" fontId="81" fillId="0" borderId="0" applyNumberFormat="0" applyProtection="0">
      <alignment horizontal="left" wrapText="1" indent="1" shrinkToFit="1"/>
    </xf>
    <xf numFmtId="0" fontId="13" fillId="0" borderId="0"/>
    <xf numFmtId="0" fontId="40" fillId="6" borderId="37" applyNumberFormat="0" applyProtection="0">
      <alignment horizontal="left" vertical="top" indent="1"/>
    </xf>
    <xf numFmtId="0" fontId="40" fillId="6" borderId="37" applyNumberFormat="0" applyProtection="0">
      <alignment horizontal="left" vertical="top" indent="1"/>
    </xf>
    <xf numFmtId="0" fontId="40" fillId="6" borderId="37" applyNumberFormat="0" applyProtection="0">
      <alignment horizontal="left" vertical="top" indent="1"/>
    </xf>
    <xf numFmtId="0" fontId="79" fillId="6" borderId="37" applyNumberFormat="0" applyProtection="0">
      <alignment horizontal="left" vertical="top" indent="1"/>
    </xf>
    <xf numFmtId="0" fontId="13" fillId="0" borderId="0"/>
    <xf numFmtId="0" fontId="13" fillId="0" borderId="0"/>
    <xf numFmtId="4" fontId="82" fillId="71" borderId="0" applyNumberFormat="0" applyProtection="0">
      <alignment horizontal="left" vertical="center" indent="1"/>
    </xf>
    <xf numFmtId="4" fontId="82" fillId="71" borderId="0" applyNumberFormat="0" applyProtection="0">
      <alignment horizontal="left" vertical="center" indent="1"/>
    </xf>
    <xf numFmtId="4" fontId="83" fillId="71" borderId="38" applyNumberFormat="0" applyProtection="0">
      <alignment horizontal="left" vertical="center" indent="1"/>
    </xf>
    <xf numFmtId="4" fontId="82" fillId="71" borderId="0" applyNumberFormat="0" applyProtection="0">
      <alignment horizontal="left" vertical="center" indent="1"/>
    </xf>
    <xf numFmtId="0" fontId="13" fillId="0" borderId="0"/>
    <xf numFmtId="4" fontId="82" fillId="71" borderId="0" applyNumberFormat="0" applyProtection="0">
      <alignment horizontal="left" vertical="center" indent="1"/>
    </xf>
    <xf numFmtId="4" fontId="82" fillId="71" borderId="0" applyNumberFormat="0" applyProtection="0">
      <alignment horizontal="left" vertical="center" indent="1"/>
    </xf>
    <xf numFmtId="4" fontId="82" fillId="71" borderId="0" applyNumberFormat="0" applyProtection="0">
      <alignment horizontal="left" vertical="center" indent="1"/>
    </xf>
    <xf numFmtId="0" fontId="70" fillId="72" borderId="1"/>
    <xf numFmtId="0" fontId="13" fillId="0" borderId="0"/>
    <xf numFmtId="4" fontId="84" fillId="70" borderId="37" applyNumberFormat="0" applyProtection="0">
      <alignment horizontal="right" vertical="center"/>
    </xf>
    <xf numFmtId="4" fontId="84" fillId="70" borderId="37" applyNumberFormat="0" applyProtection="0">
      <alignment horizontal="right" vertical="center"/>
    </xf>
    <xf numFmtId="4" fontId="84" fillId="70" borderId="37" applyNumberFormat="0" applyProtection="0">
      <alignment horizontal="right" vertical="center"/>
    </xf>
    <xf numFmtId="4" fontId="85" fillId="12" borderId="26" applyNumberFormat="0" applyProtection="0">
      <alignment horizontal="right" vertical="center"/>
    </xf>
    <xf numFmtId="4" fontId="4" fillId="0" borderId="1" applyNumberFormat="0" applyProtection="0">
      <alignment horizontal="right" vertical="center"/>
    </xf>
    <xf numFmtId="4" fontId="84" fillId="70" borderId="37" applyNumberFormat="0" applyProtection="0">
      <alignment horizontal="right" vertical="center"/>
    </xf>
    <xf numFmtId="0" fontId="13" fillId="0" borderId="0"/>
    <xf numFmtId="0" fontId="86" fillId="0" borderId="0" applyNumberFormat="0" applyFill="0" applyBorder="0" applyAlignment="0" applyProtection="0"/>
    <xf numFmtId="3" fontId="52" fillId="0" borderId="0">
      <protection locked="0"/>
    </xf>
    <xf numFmtId="168" fontId="52" fillId="0" borderId="0">
      <protection locked="0"/>
    </xf>
    <xf numFmtId="0" fontId="87" fillId="0" borderId="0"/>
    <xf numFmtId="0" fontId="87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3" fillId="0" borderId="42" applyNumberFormat="0" applyFill="0" applyAlignment="0" applyProtection="0"/>
    <xf numFmtId="0" fontId="53" fillId="0" borderId="42" applyNumberFormat="0" applyFill="0" applyAlignment="0" applyProtection="0"/>
    <xf numFmtId="170" fontId="54" fillId="2" borderId="0" applyBorder="0" applyProtection="0"/>
    <xf numFmtId="172" fontId="54" fillId="2" borderId="0" applyBorder="0" applyProtection="0"/>
    <xf numFmtId="170" fontId="52" fillId="2" borderId="0" applyBorder="0" applyProtection="0"/>
    <xf numFmtId="170" fontId="52" fillId="2" borderId="0" applyBorder="0" applyProtection="0"/>
    <xf numFmtId="170" fontId="54" fillId="2" borderId="0" applyBorder="0" applyProtection="0"/>
    <xf numFmtId="170" fontId="52" fillId="2" borderId="0" applyBorder="0" applyProtection="0"/>
    <xf numFmtId="170" fontId="52" fillId="2" borderId="0" applyBorder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3" fillId="0" borderId="0"/>
    <xf numFmtId="0" fontId="87" fillId="0" borderId="0"/>
    <xf numFmtId="0" fontId="43" fillId="73" borderId="0" applyNumberFormat="0" applyBorder="0" applyAlignment="0" applyProtection="0"/>
    <xf numFmtId="0" fontId="43" fillId="66" borderId="0" applyNumberFormat="0" applyBorder="0" applyAlignment="0" applyProtection="0"/>
    <xf numFmtId="0" fontId="41" fillId="7" borderId="0" applyNumberFormat="0" applyBorder="0" applyAlignment="0" applyProtection="0"/>
    <xf numFmtId="0" fontId="41" fillId="9" borderId="0" applyNumberFormat="0" applyBorder="0" applyAlignment="0" applyProtection="0"/>
    <xf numFmtId="0" fontId="41" fillId="11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3" fillId="18" borderId="0" applyNumberFormat="0" applyBorder="0" applyAlignment="0" applyProtection="0"/>
    <xf numFmtId="0" fontId="43" fillId="23" borderId="0" applyNumberFormat="0" applyBorder="0" applyAlignment="0" applyProtection="0"/>
    <xf numFmtId="0" fontId="41" fillId="14" borderId="0" applyNumberFormat="0" applyBorder="0" applyAlignment="0" applyProtection="0"/>
    <xf numFmtId="0" fontId="41" fillId="8" borderId="0" applyNumberFormat="0" applyBorder="0" applyAlignment="0" applyProtection="0"/>
    <xf numFmtId="0" fontId="41" fillId="19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21" borderId="0" applyNumberFormat="0" applyBorder="0" applyAlignment="0" applyProtection="0"/>
    <xf numFmtId="0" fontId="43" fillId="24" borderId="0" applyNumberFormat="0" applyBorder="0" applyAlignment="0" applyProtection="0"/>
    <xf numFmtId="0" fontId="43" fillId="67" borderId="0" applyNumberFormat="0" applyBorder="0" applyAlignment="0" applyProtection="0"/>
    <xf numFmtId="0" fontId="43" fillId="22" borderId="0" applyNumberFormat="0" applyBorder="0" applyAlignment="0" applyProtection="0"/>
    <xf numFmtId="0" fontId="43" fillId="8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92" fillId="20" borderId="25" applyNumberFormat="0" applyAlignment="0" applyProtection="0"/>
    <xf numFmtId="0" fontId="103" fillId="0" borderId="0" applyNumberFormat="0" applyFill="0" applyBorder="0" applyAlignment="0" applyProtection="0"/>
    <xf numFmtId="0" fontId="98" fillId="16" borderId="25" applyNumberFormat="0" applyAlignment="0" applyProtection="0"/>
    <xf numFmtId="0" fontId="101" fillId="20" borderId="36" applyNumberFormat="0" applyAlignment="0" applyProtection="0"/>
    <xf numFmtId="0" fontId="102" fillId="0" borderId="45" applyNumberFormat="0" applyFill="0" applyAlignment="0" applyProtection="0"/>
    <xf numFmtId="0" fontId="94" fillId="11" borderId="0" applyNumberFormat="0" applyBorder="0" applyAlignment="0" applyProtection="0"/>
    <xf numFmtId="0" fontId="100" fillId="62" borderId="0" applyNumberFormat="0" applyBorder="0" applyAlignment="0" applyProtection="0"/>
    <xf numFmtId="0" fontId="75" fillId="0" borderId="0"/>
    <xf numFmtId="0" fontId="1" fillId="0" borderId="0"/>
    <xf numFmtId="0" fontId="105" fillId="0" borderId="0"/>
    <xf numFmtId="0" fontId="105" fillId="0" borderId="0"/>
    <xf numFmtId="0" fontId="88" fillId="0" borderId="0" applyNumberFormat="0" applyFill="0" applyBorder="0" applyAlignment="0" applyProtection="0"/>
    <xf numFmtId="0" fontId="106" fillId="0" borderId="0"/>
    <xf numFmtId="0" fontId="13" fillId="0" borderId="0"/>
    <xf numFmtId="0" fontId="13" fillId="0" borderId="0"/>
    <xf numFmtId="0" fontId="56" fillId="0" borderId="0" applyNumberFormat="0" applyFill="0" applyBorder="0" applyAlignment="0" applyProtection="0"/>
    <xf numFmtId="0" fontId="93" fillId="74" borderId="27" applyNumberFormat="0" applyAlignment="0" applyProtection="0"/>
    <xf numFmtId="0" fontId="75" fillId="10" borderId="35" applyNumberFormat="0" applyFont="0" applyAlignment="0" applyProtection="0"/>
    <xf numFmtId="0" fontId="99" fillId="0" borderId="46" applyNumberFormat="0" applyFill="0" applyAlignment="0" applyProtection="0"/>
    <xf numFmtId="4" fontId="72" fillId="64" borderId="37" applyNumberFormat="0" applyProtection="0">
      <alignment vertical="center"/>
    </xf>
    <xf numFmtId="4" fontId="69" fillId="64" borderId="37" applyNumberFormat="0" applyProtection="0">
      <alignment horizontal="left" vertical="center" indent="1"/>
    </xf>
    <xf numFmtId="0" fontId="69" fillId="64" borderId="37" applyNumberFormat="0" applyProtection="0">
      <alignment horizontal="left" vertical="top" indent="1"/>
    </xf>
    <xf numFmtId="4" fontId="104" fillId="0" borderId="1" applyNumberFormat="0" applyProtection="0">
      <alignment horizontal="left" vertical="center" indent="1"/>
    </xf>
    <xf numFmtId="4" fontId="77" fillId="75" borderId="0" applyNumberFormat="0" applyProtection="0">
      <alignment horizontal="left" vertical="center" indent="1"/>
    </xf>
    <xf numFmtId="4" fontId="67" fillId="76" borderId="0" applyNumberFormat="0" applyProtection="0">
      <alignment horizontal="left" vertical="center" indent="1"/>
    </xf>
    <xf numFmtId="0" fontId="13" fillId="75" borderId="37" applyNumberFormat="0" applyProtection="0">
      <alignment horizontal="left" vertical="top" indent="1"/>
    </xf>
    <xf numFmtId="0" fontId="13" fillId="76" borderId="37" applyNumberFormat="0" applyProtection="0">
      <alignment horizontal="left" vertical="top" indent="1"/>
    </xf>
    <xf numFmtId="0" fontId="13" fillId="77" borderId="37" applyNumberFormat="0" applyProtection="0">
      <alignment horizontal="left" vertical="top" indent="1"/>
    </xf>
    <xf numFmtId="0" fontId="6" fillId="0" borderId="0" applyNumberFormat="0" applyProtection="0">
      <alignment horizontal="left" wrapText="1" indent="1" shrinkToFit="1"/>
    </xf>
    <xf numFmtId="0" fontId="6" fillId="0" borderId="1" applyNumberFormat="0" applyProtection="0">
      <alignment horizontal="left" vertical="center" indent="1"/>
    </xf>
    <xf numFmtId="0" fontId="13" fillId="78" borderId="37" applyNumberFormat="0" applyProtection="0">
      <alignment horizontal="left" vertical="top" indent="1"/>
    </xf>
    <xf numFmtId="0" fontId="13" fillId="63" borderId="1" applyNumberFormat="0">
      <protection locked="0"/>
    </xf>
    <xf numFmtId="4" fontId="40" fillId="60" borderId="37" applyNumberFormat="0" applyProtection="0">
      <alignment vertical="center"/>
    </xf>
    <xf numFmtId="4" fontId="80" fillId="60" borderId="37" applyNumberFormat="0" applyProtection="0">
      <alignment vertical="center"/>
    </xf>
    <xf numFmtId="4" fontId="40" fillId="60" borderId="37" applyNumberFormat="0" applyProtection="0">
      <alignment horizontal="left" vertical="center" indent="1"/>
    </xf>
    <xf numFmtId="0" fontId="40" fillId="60" borderId="37" applyNumberFormat="0" applyProtection="0">
      <alignment horizontal="left" vertical="top" indent="1"/>
    </xf>
    <xf numFmtId="4" fontId="81" fillId="0" borderId="0" applyNumberFormat="0" applyProtection="0">
      <alignment horizontal="right" wrapText="1" shrinkToFit="1"/>
    </xf>
    <xf numFmtId="4" fontId="81" fillId="0" borderId="1" applyNumberFormat="0" applyProtection="0">
      <alignment horizontal="right" vertical="center"/>
    </xf>
    <xf numFmtId="4" fontId="81" fillId="0" borderId="0" applyNumberFormat="0" applyProtection="0">
      <alignment horizontal="left" wrapText="1" indent="1" shrinkToFit="1"/>
    </xf>
    <xf numFmtId="0" fontId="40" fillId="76" borderId="37" applyNumberFormat="0" applyProtection="0">
      <alignment horizontal="left" vertical="top" indent="1"/>
    </xf>
    <xf numFmtId="0" fontId="91" fillId="9" borderId="0" applyNumberFormat="0" applyBorder="0" applyAlignment="0" applyProtection="0"/>
    <xf numFmtId="0" fontId="95" fillId="0" borderId="43" applyNumberFormat="0" applyFill="0" applyAlignment="0" applyProtection="0"/>
    <xf numFmtId="0" fontId="96" fillId="0" borderId="29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44" applyNumberFormat="0" applyFill="0" applyAlignment="0" applyProtection="0"/>
    <xf numFmtId="0" fontId="45" fillId="37" borderId="0" applyNumberFormat="0" applyBorder="0" applyAlignment="0" applyProtection="0"/>
    <xf numFmtId="0" fontId="45" fillId="44" borderId="0" applyNumberFormat="0" applyBorder="0" applyAlignment="0" applyProtection="0"/>
    <xf numFmtId="0" fontId="45" fillId="46" borderId="0" applyNumberFormat="0" applyBorder="0" applyAlignment="0" applyProtection="0"/>
    <xf numFmtId="0" fontId="45" fillId="50" borderId="0" applyNumberFormat="0" applyBorder="0" applyAlignment="0" applyProtection="0"/>
    <xf numFmtId="0" fontId="60" fillId="0" borderId="31" applyNumberFormat="0" applyFill="0" applyAlignment="0" applyProtection="0"/>
    <xf numFmtId="4" fontId="69" fillId="0" borderId="0" applyNumberFormat="0" applyProtection="0">
      <alignment horizontal="left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4" fontId="40" fillId="6" borderId="37" applyNumberFormat="0" applyProtection="0">
      <alignment horizontal="left" vertical="center" indent="1"/>
    </xf>
    <xf numFmtId="0" fontId="60" fillId="0" borderId="31" applyNumberFormat="0" applyFill="0" applyAlignment="0" applyProtection="0"/>
    <xf numFmtId="0" fontId="60" fillId="0" borderId="31" applyNumberFormat="0" applyFill="0" applyAlignment="0" applyProtection="0"/>
    <xf numFmtId="0" fontId="37" fillId="0" borderId="0"/>
    <xf numFmtId="0" fontId="13" fillId="0" borderId="0"/>
    <xf numFmtId="173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37" fillId="0" borderId="0"/>
  </cellStyleXfs>
  <cellXfs count="517">
    <xf numFmtId="0" fontId="0" fillId="0" borderId="0" xfId="0"/>
    <xf numFmtId="0" fontId="11" fillId="0" borderId="0" xfId="0" applyFont="1"/>
    <xf numFmtId="0" fontId="16" fillId="0" borderId="0" xfId="0" applyFont="1"/>
    <xf numFmtId="0" fontId="16" fillId="0" borderId="2" xfId="0" applyFont="1" applyBorder="1"/>
    <xf numFmtId="0" fontId="16" fillId="0" borderId="9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4" fontId="16" fillId="0" borderId="9" xfId="0" applyNumberFormat="1" applyFont="1" applyBorder="1" applyAlignment="1">
      <alignment horizontal="left"/>
    </xf>
    <xf numFmtId="0" fontId="16" fillId="0" borderId="4" xfId="0" applyFont="1" applyBorder="1"/>
    <xf numFmtId="0" fontId="29" fillId="0" borderId="0" xfId="0" applyFont="1"/>
    <xf numFmtId="3" fontId="29" fillId="0" borderId="0" xfId="0" applyNumberFormat="1" applyFont="1"/>
    <xf numFmtId="0" fontId="0" fillId="5" borderId="0" xfId="0" applyFill="1"/>
    <xf numFmtId="3" fontId="0" fillId="0" borderId="0" xfId="0" applyNumberFormat="1"/>
    <xf numFmtId="3" fontId="16" fillId="5" borderId="9" xfId="0" applyNumberFormat="1" applyFont="1" applyFill="1" applyBorder="1"/>
    <xf numFmtId="0" fontId="11" fillId="5" borderId="0" xfId="0" applyFont="1" applyFill="1"/>
    <xf numFmtId="0" fontId="10" fillId="5" borderId="0" xfId="0" applyFont="1" applyFill="1"/>
    <xf numFmtId="0" fontId="16" fillId="5" borderId="0" xfId="0" applyFont="1" applyFill="1"/>
    <xf numFmtId="167" fontId="10" fillId="5" borderId="0" xfId="0" applyNumberFormat="1" applyFont="1" applyFill="1"/>
    <xf numFmtId="166" fontId="18" fillId="0" borderId="9" xfId="0" applyNumberFormat="1" applyFont="1" applyBorder="1" applyAlignment="1">
      <alignment vertical="center"/>
    </xf>
    <xf numFmtId="167" fontId="16" fillId="5" borderId="3" xfId="0" applyNumberFormat="1" applyFont="1" applyFill="1" applyBorder="1"/>
    <xf numFmtId="166" fontId="18" fillId="0" borderId="17" xfId="0" applyNumberFormat="1" applyFont="1" applyBorder="1" applyAlignment="1">
      <alignment vertical="center"/>
    </xf>
    <xf numFmtId="0" fontId="6" fillId="5" borderId="0" xfId="0" applyFont="1" applyFill="1"/>
    <xf numFmtId="3" fontId="11" fillId="5" borderId="0" xfId="0" applyNumberFormat="1" applyFont="1" applyFill="1"/>
    <xf numFmtId="3" fontId="29" fillId="5" borderId="0" xfId="0" applyNumberFormat="1" applyFont="1" applyFill="1"/>
    <xf numFmtId="0" fontId="11" fillId="5" borderId="6" xfId="0" applyFont="1" applyFill="1" applyBorder="1"/>
    <xf numFmtId="0" fontId="11" fillId="5" borderId="21" xfId="0" applyFont="1" applyFill="1" applyBorder="1" applyAlignment="1">
      <alignment horizontal="left"/>
    </xf>
    <xf numFmtId="164" fontId="10" fillId="5" borderId="22" xfId="0" applyNumberFormat="1" applyFont="1" applyFill="1" applyBorder="1"/>
    <xf numFmtId="0" fontId="11" fillId="5" borderId="2" xfId="0" applyFont="1" applyFill="1" applyBorder="1"/>
    <xf numFmtId="0" fontId="11" fillId="5" borderId="14" xfId="0" applyFont="1" applyFill="1" applyBorder="1" applyAlignment="1">
      <alignment horizontal="left"/>
    </xf>
    <xf numFmtId="0" fontId="11" fillId="5" borderId="11" xfId="0" applyFont="1" applyFill="1" applyBorder="1"/>
    <xf numFmtId="0" fontId="11" fillId="5" borderId="15" xfId="0" applyFont="1" applyFill="1" applyBorder="1" applyAlignment="1">
      <alignment horizontal="left"/>
    </xf>
    <xf numFmtId="0" fontId="2" fillId="5" borderId="0" xfId="0" applyFont="1" applyFill="1"/>
    <xf numFmtId="3" fontId="2" fillId="5" borderId="13" xfId="0" applyNumberFormat="1" applyFont="1" applyFill="1" applyBorder="1"/>
    <xf numFmtId="3" fontId="2" fillId="5" borderId="9" xfId="0" applyNumberFormat="1" applyFont="1" applyFill="1" applyBorder="1"/>
    <xf numFmtId="3" fontId="2" fillId="5" borderId="7" xfId="0" applyNumberFormat="1" applyFont="1" applyFill="1" applyBorder="1"/>
    <xf numFmtId="3" fontId="2" fillId="5" borderId="17" xfId="0" applyNumberFormat="1" applyFont="1" applyFill="1" applyBorder="1"/>
    <xf numFmtId="3" fontId="26" fillId="5" borderId="0" xfId="0" applyNumberFormat="1" applyFont="1" applyFill="1"/>
    <xf numFmtId="3" fontId="3" fillId="5" borderId="18" xfId="0" applyNumberFormat="1" applyFont="1" applyFill="1" applyBorder="1"/>
    <xf numFmtId="3" fontId="3" fillId="5" borderId="19" xfId="0" applyNumberFormat="1" applyFont="1" applyFill="1" applyBorder="1"/>
    <xf numFmtId="3" fontId="2" fillId="5" borderId="16" xfId="0" applyNumberFormat="1" applyFont="1" applyFill="1" applyBorder="1"/>
    <xf numFmtId="0" fontId="11" fillId="5" borderId="9" xfId="0" applyFont="1" applyFill="1" applyBorder="1" applyAlignment="1">
      <alignment horizontal="left"/>
    </xf>
    <xf numFmtId="0" fontId="11" fillId="5" borderId="4" xfId="0" applyFont="1" applyFill="1" applyBorder="1"/>
    <xf numFmtId="0" fontId="11" fillId="5" borderId="17" xfId="0" applyFont="1" applyFill="1" applyBorder="1" applyAlignment="1">
      <alignment horizontal="left"/>
    </xf>
    <xf numFmtId="4" fontId="11" fillId="5" borderId="9" xfId="0" applyNumberFormat="1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3" fontId="10" fillId="0" borderId="0" xfId="5" applyNumberFormat="1" applyFont="1"/>
    <xf numFmtId="3" fontId="16" fillId="5" borderId="3" xfId="0" applyNumberFormat="1" applyFont="1" applyFill="1" applyBorder="1"/>
    <xf numFmtId="164" fontId="0" fillId="0" borderId="0" xfId="0" applyNumberFormat="1"/>
    <xf numFmtId="0" fontId="35" fillId="0" borderId="0" xfId="0" applyFont="1"/>
    <xf numFmtId="3" fontId="16" fillId="0" borderId="0" xfId="4" applyNumberFormat="1" applyFont="1"/>
    <xf numFmtId="3" fontId="10" fillId="5" borderId="0" xfId="9" applyNumberFormat="1" applyFont="1" applyFill="1" applyAlignment="1">
      <alignment horizontal="right" wrapText="1"/>
    </xf>
    <xf numFmtId="3" fontId="7" fillId="5" borderId="47" xfId="0" applyNumberFormat="1" applyFont="1" applyFill="1" applyBorder="1"/>
    <xf numFmtId="0" fontId="11" fillId="5" borderId="47" xfId="0" applyFont="1" applyFill="1" applyBorder="1"/>
    <xf numFmtId="0" fontId="8" fillId="5" borderId="47" xfId="0" applyFont="1" applyFill="1" applyBorder="1" applyAlignment="1">
      <alignment horizontal="right"/>
    </xf>
    <xf numFmtId="0" fontId="8" fillId="0" borderId="47" xfId="0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5" borderId="53" xfId="0" applyFont="1" applyFill="1" applyBorder="1"/>
    <xf numFmtId="0" fontId="3" fillId="5" borderId="47" xfId="0" applyFont="1" applyFill="1" applyBorder="1" applyAlignment="1">
      <alignment horizontal="center" wrapText="1"/>
    </xf>
    <xf numFmtId="3" fontId="3" fillId="5" borderId="47" xfId="0" applyNumberFormat="1" applyFont="1" applyFill="1" applyBorder="1"/>
    <xf numFmtId="3" fontId="3" fillId="5" borderId="47" xfId="0" applyNumberFormat="1" applyFont="1" applyFill="1" applyBorder="1" applyAlignment="1">
      <alignment horizontal="center" wrapText="1"/>
    </xf>
    <xf numFmtId="49" fontId="3" fillId="5" borderId="47" xfId="0" applyNumberFormat="1" applyFont="1" applyFill="1" applyBorder="1" applyAlignment="1">
      <alignment horizontal="center" wrapText="1"/>
    </xf>
    <xf numFmtId="3" fontId="7" fillId="5" borderId="47" xfId="0" applyNumberFormat="1" applyFont="1" applyFill="1" applyBorder="1" applyAlignment="1">
      <alignment horizontal="right"/>
    </xf>
    <xf numFmtId="3" fontId="7" fillId="5" borderId="49" xfId="0" applyNumberFormat="1" applyFont="1" applyFill="1" applyBorder="1"/>
    <xf numFmtId="0" fontId="7" fillId="5" borderId="47" xfId="0" applyFont="1" applyFill="1" applyBorder="1" applyAlignment="1">
      <alignment horizontal="right"/>
    </xf>
    <xf numFmtId="0" fontId="5" fillId="5" borderId="47" xfId="0" applyFont="1" applyFill="1" applyBorder="1" applyAlignment="1">
      <alignment horizontal="right"/>
    </xf>
    <xf numFmtId="3" fontId="5" fillId="5" borderId="47" xfId="0" applyNumberFormat="1" applyFont="1" applyFill="1" applyBorder="1"/>
    <xf numFmtId="0" fontId="11" fillId="5" borderId="49" xfId="0" applyFont="1" applyFill="1" applyBorder="1"/>
    <xf numFmtId="0" fontId="8" fillId="5" borderId="47" xfId="0" applyFont="1" applyFill="1" applyBorder="1" applyAlignment="1">
      <alignment horizontal="center" wrapText="1"/>
    </xf>
    <xf numFmtId="164" fontId="10" fillId="5" borderId="47" xfId="0" applyNumberFormat="1" applyFont="1" applyFill="1" applyBorder="1"/>
    <xf numFmtId="0" fontId="16" fillId="5" borderId="47" xfId="0" applyFont="1" applyFill="1" applyBorder="1" applyAlignment="1">
      <alignment horizontal="right"/>
    </xf>
    <xf numFmtId="3" fontId="10" fillId="0" borderId="47" xfId="0" applyNumberFormat="1" applyFont="1" applyBorder="1"/>
    <xf numFmtId="0" fontId="16" fillId="5" borderId="47" xfId="0" applyFont="1" applyFill="1" applyBorder="1"/>
    <xf numFmtId="9" fontId="16" fillId="5" borderId="47" xfId="0" applyNumberFormat="1" applyFont="1" applyFill="1" applyBorder="1"/>
    <xf numFmtId="0" fontId="10" fillId="5" borderId="47" xfId="0" applyFont="1" applyFill="1" applyBorder="1" applyAlignment="1">
      <alignment horizontal="right"/>
    </xf>
    <xf numFmtId="2" fontId="17" fillId="4" borderId="47" xfId="0" applyNumberFormat="1" applyFont="1" applyFill="1" applyBorder="1" applyAlignment="1">
      <alignment horizontal="center" vertical="center" wrapText="1"/>
    </xf>
    <xf numFmtId="2" fontId="17" fillId="5" borderId="47" xfId="0" applyNumberFormat="1" applyFont="1" applyFill="1" applyBorder="1" applyAlignment="1">
      <alignment horizontal="center" vertical="center" wrapText="1"/>
    </xf>
    <xf numFmtId="2" fontId="17" fillId="0" borderId="54" xfId="0" applyNumberFormat="1" applyFont="1" applyBorder="1" applyAlignment="1">
      <alignment horizontal="center" vertical="center" wrapText="1"/>
    </xf>
    <xf numFmtId="2" fontId="17" fillId="0" borderId="54" xfId="0" applyNumberFormat="1" applyFont="1" applyBorder="1" applyAlignment="1">
      <alignment horizontal="right" vertical="center" wrapText="1"/>
    </xf>
    <xf numFmtId="167" fontId="10" fillId="5" borderId="54" xfId="0" applyNumberFormat="1" applyFont="1" applyFill="1" applyBorder="1"/>
    <xf numFmtId="0" fontId="16" fillId="0" borderId="53" xfId="0" applyFont="1" applyBorder="1"/>
    <xf numFmtId="167" fontId="16" fillId="5" borderId="48" xfId="0" applyNumberFormat="1" applyFont="1" applyFill="1" applyBorder="1"/>
    <xf numFmtId="0" fontId="11" fillId="3" borderId="47" xfId="0" applyFont="1" applyFill="1" applyBorder="1"/>
    <xf numFmtId="3" fontId="8" fillId="3" borderId="47" xfId="0" applyNumberFormat="1" applyFont="1" applyFill="1" applyBorder="1" applyAlignment="1">
      <alignment horizontal="center" wrapText="1"/>
    </xf>
    <xf numFmtId="0" fontId="16" fillId="0" borderId="47" xfId="0" applyFont="1" applyBorder="1"/>
    <xf numFmtId="3" fontId="10" fillId="0" borderId="47" xfId="0" applyNumberFormat="1" applyFont="1" applyBorder="1" applyAlignment="1">
      <alignment horizontal="right" wrapText="1"/>
    </xf>
    <xf numFmtId="3" fontId="10" fillId="5" borderId="47" xfId="0" applyNumberFormat="1" applyFont="1" applyFill="1" applyBorder="1" applyAlignment="1">
      <alignment horizontal="center" wrapText="1"/>
    </xf>
    <xf numFmtId="3" fontId="10" fillId="5" borderId="47" xfId="0" applyNumberFormat="1" applyFont="1" applyFill="1" applyBorder="1" applyAlignment="1">
      <alignment wrapText="1"/>
    </xf>
    <xf numFmtId="3" fontId="10" fillId="5" borderId="47" xfId="0" applyNumberFormat="1" applyFont="1" applyFill="1" applyBorder="1"/>
    <xf numFmtId="3" fontId="12" fillId="5" borderId="13" xfId="0" applyNumberFormat="1" applyFont="1" applyFill="1" applyBorder="1"/>
    <xf numFmtId="3" fontId="6" fillId="5" borderId="13" xfId="0" applyNumberFormat="1" applyFont="1" applyFill="1" applyBorder="1"/>
    <xf numFmtId="3" fontId="12" fillId="5" borderId="9" xfId="0" applyNumberFormat="1" applyFont="1" applyFill="1" applyBorder="1"/>
    <xf numFmtId="3" fontId="6" fillId="5" borderId="9" xfId="0" applyNumberFormat="1" applyFont="1" applyFill="1" applyBorder="1"/>
    <xf numFmtId="3" fontId="12" fillId="5" borderId="17" xfId="0" applyNumberFormat="1" applyFont="1" applyFill="1" applyBorder="1"/>
    <xf numFmtId="3" fontId="6" fillId="5" borderId="17" xfId="0" applyNumberFormat="1" applyFont="1" applyFill="1" applyBorder="1"/>
    <xf numFmtId="2" fontId="16" fillId="5" borderId="0" xfId="0" applyNumberFormat="1" applyFont="1" applyFill="1"/>
    <xf numFmtId="3" fontId="10" fillId="5" borderId="0" xfId="5" applyNumberFormat="1" applyFont="1" applyFill="1"/>
    <xf numFmtId="2" fontId="11" fillId="5" borderId="0" xfId="0" applyNumberFormat="1" applyFont="1" applyFill="1"/>
    <xf numFmtId="3" fontId="16" fillId="5" borderId="0" xfId="4" applyNumberFormat="1" applyFont="1" applyFill="1"/>
    <xf numFmtId="3" fontId="15" fillId="5" borderId="0" xfId="0" applyNumberFormat="1" applyFont="1" applyFill="1" applyAlignment="1">
      <alignment horizontal="center" wrapText="1"/>
    </xf>
    <xf numFmtId="0" fontId="16" fillId="5" borderId="9" xfId="0" applyFont="1" applyFill="1" applyBorder="1" applyAlignment="1">
      <alignment horizontal="left"/>
    </xf>
    <xf numFmtId="4" fontId="16" fillId="5" borderId="9" xfId="0" applyNumberFormat="1" applyFont="1" applyFill="1" applyBorder="1" applyAlignment="1">
      <alignment horizontal="left"/>
    </xf>
    <xf numFmtId="4" fontId="11" fillId="0" borderId="0" xfId="0" applyNumberFormat="1" applyFont="1"/>
    <xf numFmtId="0" fontId="11" fillId="0" borderId="47" xfId="0" applyFont="1" applyBorder="1" applyAlignment="1">
      <alignment wrapText="1"/>
    </xf>
    <xf numFmtId="0" fontId="27" fillId="0" borderId="47" xfId="473" applyFont="1" applyBorder="1" applyAlignment="1">
      <alignment horizontal="center" vertical="center" wrapText="1"/>
    </xf>
    <xf numFmtId="0" fontId="11" fillId="0" borderId="2" xfId="0" applyFont="1" applyBorder="1"/>
    <xf numFmtId="0" fontId="0" fillId="3" borderId="0" xfId="0" applyFill="1"/>
    <xf numFmtId="0" fontId="11" fillId="0" borderId="0" xfId="0" applyFont="1" applyAlignment="1">
      <alignment horizontal="center"/>
    </xf>
    <xf numFmtId="4" fontId="110" fillId="0" borderId="0" xfId="0" applyNumberFormat="1" applyFont="1"/>
    <xf numFmtId="166" fontId="0" fillId="0" borderId="0" xfId="0" applyNumberFormat="1"/>
    <xf numFmtId="0" fontId="16" fillId="0" borderId="13" xfId="0" applyFont="1" applyBorder="1" applyAlignment="1">
      <alignment horizontal="left"/>
    </xf>
    <xf numFmtId="166" fontId="18" fillId="0" borderId="13" xfId="0" applyNumberFormat="1" applyFont="1" applyBorder="1" applyAlignment="1">
      <alignment vertical="center"/>
    </xf>
    <xf numFmtId="167" fontId="16" fillId="5" borderId="5" xfId="0" applyNumberFormat="1" applyFont="1" applyFill="1" applyBorder="1"/>
    <xf numFmtId="2" fontId="17" fillId="0" borderId="52" xfId="0" applyNumberFormat="1" applyFont="1" applyBorder="1" applyAlignment="1">
      <alignment vertical="center"/>
    </xf>
    <xf numFmtId="0" fontId="30" fillId="0" borderId="0" xfId="0" applyFont="1"/>
    <xf numFmtId="0" fontId="33" fillId="5" borderId="47" xfId="0" applyFont="1" applyFill="1" applyBorder="1" applyAlignment="1">
      <alignment horizontal="center" wrapText="1"/>
    </xf>
    <xf numFmtId="0" fontId="19" fillId="0" borderId="47" xfId="0" applyFont="1" applyBorder="1" applyAlignment="1">
      <alignment horizontal="center"/>
    </xf>
    <xf numFmtId="0" fontId="3" fillId="5" borderId="49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left"/>
    </xf>
    <xf numFmtId="3" fontId="24" fillId="5" borderId="9" xfId="0" applyNumberFormat="1" applyFont="1" applyFill="1" applyBorder="1"/>
    <xf numFmtId="3" fontId="2" fillId="0" borderId="9" xfId="0" applyNumberFormat="1" applyFont="1" applyBorder="1"/>
    <xf numFmtId="0" fontId="0" fillId="0" borderId="47" xfId="0" applyBorder="1"/>
    <xf numFmtId="3" fontId="6" fillId="5" borderId="7" xfId="0" applyNumberFormat="1" applyFont="1" applyFill="1" applyBorder="1"/>
    <xf numFmtId="0" fontId="0" fillId="4" borderId="0" xfId="0" applyFill="1"/>
    <xf numFmtId="3" fontId="3" fillId="4" borderId="54" xfId="0" applyNumberFormat="1" applyFont="1" applyFill="1" applyBorder="1" applyAlignment="1">
      <alignment wrapText="1"/>
    </xf>
    <xf numFmtId="3" fontId="24" fillId="4" borderId="54" xfId="0" applyNumberFormat="1" applyFont="1" applyFill="1" applyBorder="1" applyAlignment="1">
      <alignment wrapText="1"/>
    </xf>
    <xf numFmtId="0" fontId="3" fillId="4" borderId="54" xfId="0" applyFont="1" applyFill="1" applyBorder="1" applyAlignment="1">
      <alignment wrapText="1"/>
    </xf>
    <xf numFmtId="0" fontId="117" fillId="0" borderId="54" xfId="0" applyFont="1" applyBorder="1" applyAlignment="1">
      <alignment horizontal="center"/>
    </xf>
    <xf numFmtId="0" fontId="119" fillId="0" borderId="54" xfId="0" applyFont="1" applyBorder="1" applyAlignment="1">
      <alignment horizontal="center"/>
    </xf>
    <xf numFmtId="0" fontId="34" fillId="5" borderId="0" xfId="0" applyFont="1" applyFill="1" applyAlignment="1">
      <alignment horizontal="right"/>
    </xf>
    <xf numFmtId="3" fontId="10" fillId="5" borderId="5" xfId="0" applyNumberFormat="1" applyFont="1" applyFill="1" applyBorder="1"/>
    <xf numFmtId="3" fontId="3" fillId="5" borderId="63" xfId="0" applyNumberFormat="1" applyFont="1" applyFill="1" applyBorder="1"/>
    <xf numFmtId="0" fontId="11" fillId="5" borderId="65" xfId="0" applyFont="1" applyFill="1" applyBorder="1"/>
    <xf numFmtId="0" fontId="2" fillId="5" borderId="59" xfId="0" applyFont="1" applyFill="1" applyBorder="1"/>
    <xf numFmtId="0" fontId="2" fillId="5" borderId="62" xfId="0" applyFont="1" applyFill="1" applyBorder="1"/>
    <xf numFmtId="3" fontId="2" fillId="5" borderId="67" xfId="0" applyNumberFormat="1" applyFont="1" applyFill="1" applyBorder="1"/>
    <xf numFmtId="3" fontId="2" fillId="5" borderId="68" xfId="0" applyNumberFormat="1" applyFont="1" applyFill="1" applyBorder="1"/>
    <xf numFmtId="3" fontId="3" fillId="5" borderId="67" xfId="0" applyNumberFormat="1" applyFont="1" applyFill="1" applyBorder="1"/>
    <xf numFmtId="3" fontId="24" fillId="5" borderId="68" xfId="0" applyNumberFormat="1" applyFont="1" applyFill="1" applyBorder="1"/>
    <xf numFmtId="3" fontId="2" fillId="5" borderId="70" xfId="0" applyNumberFormat="1" applyFont="1" applyFill="1" applyBorder="1"/>
    <xf numFmtId="3" fontId="7" fillId="5" borderId="71" xfId="0" applyNumberFormat="1" applyFont="1" applyFill="1" applyBorder="1"/>
    <xf numFmtId="3" fontId="3" fillId="5" borderId="54" xfId="0" applyNumberFormat="1" applyFont="1" applyFill="1" applyBorder="1" applyAlignment="1">
      <alignment wrapText="1"/>
    </xf>
    <xf numFmtId="3" fontId="24" fillId="5" borderId="54" xfId="0" applyNumberFormat="1" applyFont="1" applyFill="1" applyBorder="1" applyAlignment="1">
      <alignment wrapText="1"/>
    </xf>
    <xf numFmtId="0" fontId="3" fillId="5" borderId="54" xfId="0" applyFont="1" applyFill="1" applyBorder="1" applyAlignment="1">
      <alignment wrapText="1"/>
    </xf>
    <xf numFmtId="0" fontId="0" fillId="0" borderId="52" xfId="0" applyBorder="1"/>
    <xf numFmtId="0" fontId="11" fillId="5" borderId="7" xfId="0" applyFont="1" applyFill="1" applyBorder="1" applyAlignment="1">
      <alignment horizontal="left"/>
    </xf>
    <xf numFmtId="3" fontId="12" fillId="5" borderId="7" xfId="0" applyNumberFormat="1" applyFont="1" applyFill="1" applyBorder="1"/>
    <xf numFmtId="3" fontId="2" fillId="5" borderId="73" xfId="0" applyNumberFormat="1" applyFont="1" applyFill="1" applyBorder="1"/>
    <xf numFmtId="3" fontId="2" fillId="5" borderId="74" xfId="0" applyNumberFormat="1" applyFont="1" applyFill="1" applyBorder="1"/>
    <xf numFmtId="3" fontId="2" fillId="0" borderId="7" xfId="0" applyNumberFormat="1" applyFont="1" applyBorder="1"/>
    <xf numFmtId="0" fontId="0" fillId="0" borderId="75" xfId="0" applyBorder="1"/>
    <xf numFmtId="3" fontId="0" fillId="3" borderId="0" xfId="0" applyNumberFormat="1" applyFill="1"/>
    <xf numFmtId="3" fontId="3" fillId="5" borderId="79" xfId="0" applyNumberFormat="1" applyFont="1" applyFill="1" applyBorder="1"/>
    <xf numFmtId="3" fontId="2" fillId="0" borderId="12" xfId="0" applyNumberFormat="1" applyFont="1" applyBorder="1"/>
    <xf numFmtId="3" fontId="7" fillId="5" borderId="80" xfId="0" applyNumberFormat="1" applyFont="1" applyFill="1" applyBorder="1"/>
    <xf numFmtId="3" fontId="5" fillId="5" borderId="80" xfId="0" applyNumberFormat="1" applyFont="1" applyFill="1" applyBorder="1"/>
    <xf numFmtId="0" fontId="0" fillId="0" borderId="54" xfId="0" applyBorder="1"/>
    <xf numFmtId="3" fontId="2" fillId="0" borderId="21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6" fillId="5" borderId="10" xfId="0" applyNumberFormat="1" applyFont="1" applyFill="1" applyBorder="1"/>
    <xf numFmtId="0" fontId="3" fillId="3" borderId="54" xfId="0" applyFont="1" applyFill="1" applyBorder="1" applyAlignment="1">
      <alignment horizontal="center" wrapText="1"/>
    </xf>
    <xf numFmtId="0" fontId="0" fillId="3" borderId="60" xfId="0" applyFill="1" applyBorder="1"/>
    <xf numFmtId="3" fontId="3" fillId="3" borderId="60" xfId="0" applyNumberFormat="1" applyFont="1" applyFill="1" applyBorder="1"/>
    <xf numFmtId="3" fontId="7" fillId="3" borderId="60" xfId="0" applyNumberFormat="1" applyFont="1" applyFill="1" applyBorder="1"/>
    <xf numFmtId="3" fontId="5" fillId="3" borderId="58" xfId="0" applyNumberFormat="1" applyFont="1" applyFill="1" applyBorder="1"/>
    <xf numFmtId="3" fontId="2" fillId="5" borderId="0" xfId="0" applyNumberFormat="1" applyFont="1" applyFill="1"/>
    <xf numFmtId="3" fontId="3" fillId="5" borderId="84" xfId="0" applyNumberFormat="1" applyFont="1" applyFill="1" applyBorder="1"/>
    <xf numFmtId="3" fontId="7" fillId="5" borderId="17" xfId="0" applyNumberFormat="1" applyFont="1" applyFill="1" applyBorder="1"/>
    <xf numFmtId="10" fontId="0" fillId="0" borderId="0" xfId="0" applyNumberFormat="1"/>
    <xf numFmtId="0" fontId="34" fillId="5" borderId="0" xfId="0" applyFont="1" applyFill="1"/>
    <xf numFmtId="3" fontId="16" fillId="5" borderId="0" xfId="0" applyNumberFormat="1" applyFont="1" applyFill="1"/>
    <xf numFmtId="3" fontId="16" fillId="5" borderId="13" xfId="0" applyNumberFormat="1" applyFont="1" applyFill="1" applyBorder="1"/>
    <xf numFmtId="3" fontId="16" fillId="5" borderId="48" xfId="0" applyNumberFormat="1" applyFont="1" applyFill="1" applyBorder="1"/>
    <xf numFmtId="3" fontId="16" fillId="5" borderId="17" xfId="0" applyNumberFormat="1" applyFont="1" applyFill="1" applyBorder="1"/>
    <xf numFmtId="3" fontId="16" fillId="5" borderId="5" xfId="0" applyNumberFormat="1" applyFont="1" applyFill="1" applyBorder="1"/>
    <xf numFmtId="3" fontId="2" fillId="5" borderId="3" xfId="0" applyNumberFormat="1" applyFont="1" applyFill="1" applyBorder="1"/>
    <xf numFmtId="3" fontId="2" fillId="5" borderId="48" xfId="0" applyNumberFormat="1" applyFont="1" applyFill="1" applyBorder="1"/>
    <xf numFmtId="3" fontId="2" fillId="5" borderId="5" xfId="0" applyNumberFormat="1" applyFont="1" applyFill="1" applyBorder="1"/>
    <xf numFmtId="0" fontId="125" fillId="0" borderId="0" xfId="0" applyFont="1"/>
    <xf numFmtId="3" fontId="33" fillId="5" borderId="24" xfId="0" applyNumberFormat="1" applyFont="1" applyFill="1" applyBorder="1"/>
    <xf numFmtId="3" fontId="115" fillId="5" borderId="49" xfId="0" applyNumberFormat="1" applyFont="1" applyFill="1" applyBorder="1"/>
    <xf numFmtId="3" fontId="33" fillId="5" borderId="49" xfId="0" applyNumberFormat="1" applyFont="1" applyFill="1" applyBorder="1"/>
    <xf numFmtId="0" fontId="3" fillId="5" borderId="51" xfId="0" applyFont="1" applyFill="1" applyBorder="1" applyAlignment="1">
      <alignment horizontal="center" wrapText="1"/>
    </xf>
    <xf numFmtId="3" fontId="3" fillId="5" borderId="51" xfId="0" applyNumberFormat="1" applyFont="1" applyFill="1" applyBorder="1"/>
    <xf numFmtId="0" fontId="3" fillId="81" borderId="86" xfId="0" applyFont="1" applyFill="1" applyBorder="1" applyAlignment="1">
      <alignment horizontal="center" wrapText="1"/>
    </xf>
    <xf numFmtId="0" fontId="0" fillId="81" borderId="81" xfId="0" applyFill="1" applyBorder="1"/>
    <xf numFmtId="3" fontId="3" fillId="81" borderId="83" xfId="0" applyNumberFormat="1" applyFont="1" applyFill="1" applyBorder="1"/>
    <xf numFmtId="3" fontId="3" fillId="81" borderId="87" xfId="0" applyNumberFormat="1" applyFont="1" applyFill="1" applyBorder="1"/>
    <xf numFmtId="3" fontId="3" fillId="81" borderId="88" xfId="0" applyNumberFormat="1" applyFont="1" applyFill="1" applyBorder="1"/>
    <xf numFmtId="3" fontId="3" fillId="81" borderId="89" xfId="0" applyNumberFormat="1" applyFont="1" applyFill="1" applyBorder="1"/>
    <xf numFmtId="3" fontId="7" fillId="81" borderId="86" xfId="0" applyNumberFormat="1" applyFont="1" applyFill="1" applyBorder="1"/>
    <xf numFmtId="3" fontId="5" fillId="81" borderId="86" xfId="0" applyNumberFormat="1" applyFont="1" applyFill="1" applyBorder="1"/>
    <xf numFmtId="3" fontId="15" fillId="0" borderId="51" xfId="0" applyNumberFormat="1" applyFont="1" applyBorder="1" applyAlignment="1">
      <alignment horizontal="center" vertical="center" wrapText="1"/>
    </xf>
    <xf numFmtId="3" fontId="15" fillId="0" borderId="47" xfId="0" applyNumberFormat="1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164" fontId="10" fillId="0" borderId="51" xfId="0" applyNumberFormat="1" applyFont="1" applyBorder="1"/>
    <xf numFmtId="164" fontId="10" fillId="0" borderId="47" xfId="0" applyNumberFormat="1" applyFont="1" applyBorder="1"/>
    <xf numFmtId="3" fontId="16" fillId="0" borderId="9" xfId="0" applyNumberFormat="1" applyFont="1" applyBorder="1" applyAlignment="1">
      <alignment horizontal="right" vertical="center"/>
    </xf>
    <xf numFmtId="3" fontId="16" fillId="0" borderId="12" xfId="0" applyNumberFormat="1" applyFont="1" applyBorder="1" applyAlignment="1">
      <alignment horizontal="right" vertical="center"/>
    </xf>
    <xf numFmtId="164" fontId="19" fillId="0" borderId="47" xfId="0" applyNumberFormat="1" applyFont="1" applyBorder="1"/>
    <xf numFmtId="3" fontId="16" fillId="0" borderId="13" xfId="0" applyNumberFormat="1" applyFont="1" applyBorder="1" applyAlignment="1">
      <alignment horizontal="right"/>
    </xf>
    <xf numFmtId="3" fontId="16" fillId="0" borderId="9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164" fontId="16" fillId="0" borderId="0" xfId="0" applyNumberFormat="1" applyFont="1"/>
    <xf numFmtId="0" fontId="126" fillId="0" borderId="0" xfId="0" applyFont="1"/>
    <xf numFmtId="3" fontId="33" fillId="5" borderId="91" xfId="0" applyNumberFormat="1" applyFont="1" applyFill="1" applyBorder="1"/>
    <xf numFmtId="3" fontId="33" fillId="5" borderId="90" xfId="0" applyNumberFormat="1" applyFont="1" applyFill="1" applyBorder="1"/>
    <xf numFmtId="3" fontId="33" fillId="5" borderId="92" xfId="0" applyNumberFormat="1" applyFont="1" applyFill="1" applyBorder="1"/>
    <xf numFmtId="3" fontId="117" fillId="5" borderId="13" xfId="0" applyNumberFormat="1" applyFont="1" applyFill="1" applyBorder="1"/>
    <xf numFmtId="3" fontId="117" fillId="5" borderId="9" xfId="0" applyNumberFormat="1" applyFont="1" applyFill="1" applyBorder="1"/>
    <xf numFmtId="0" fontId="3" fillId="5" borderId="58" xfId="0" applyFont="1" applyFill="1" applyBorder="1" applyAlignment="1">
      <alignment horizontal="center" wrapText="1"/>
    </xf>
    <xf numFmtId="0" fontId="6" fillId="0" borderId="0" xfId="0" applyFont="1"/>
    <xf numFmtId="3" fontId="121" fillId="5" borderId="9" xfId="0" applyNumberFormat="1" applyFont="1" applyFill="1" applyBorder="1"/>
    <xf numFmtId="0" fontId="3" fillId="5" borderId="93" xfId="0" applyFont="1" applyFill="1" applyBorder="1" applyAlignment="1">
      <alignment horizontal="center" wrapText="1"/>
    </xf>
    <xf numFmtId="0" fontId="2" fillId="5" borderId="47" xfId="0" applyFont="1" applyFill="1" applyBorder="1" applyAlignment="1">
      <alignment horizontal="center" wrapText="1"/>
    </xf>
    <xf numFmtId="3" fontId="121" fillId="5" borderId="17" xfId="0" applyNumberFormat="1" applyFont="1" applyFill="1" applyBorder="1"/>
    <xf numFmtId="0" fontId="121" fillId="5" borderId="62" xfId="0" applyFont="1" applyFill="1" applyBorder="1" applyAlignment="1">
      <alignment horizontal="center" wrapText="1"/>
    </xf>
    <xf numFmtId="0" fontId="2" fillId="5" borderId="94" xfId="0" applyFont="1" applyFill="1" applyBorder="1" applyAlignment="1">
      <alignment horizontal="center" wrapText="1"/>
    </xf>
    <xf numFmtId="3" fontId="121" fillId="5" borderId="13" xfId="0" applyNumberFormat="1" applyFont="1" applyFill="1" applyBorder="1"/>
    <xf numFmtId="0" fontId="3" fillId="5" borderId="95" xfId="0" applyFont="1" applyFill="1" applyBorder="1" applyAlignment="1">
      <alignment horizontal="center" wrapText="1"/>
    </xf>
    <xf numFmtId="0" fontId="33" fillId="5" borderId="102" xfId="0" applyFont="1" applyFill="1" applyBorder="1" applyAlignment="1">
      <alignment horizontal="center" wrapText="1"/>
    </xf>
    <xf numFmtId="3" fontId="6" fillId="5" borderId="0" xfId="0" applyNumberFormat="1" applyFont="1" applyFill="1"/>
    <xf numFmtId="0" fontId="2" fillId="0" borderId="47" xfId="0" applyFont="1" applyBorder="1"/>
    <xf numFmtId="3" fontId="7" fillId="5" borderId="50" xfId="0" applyNumberFormat="1" applyFont="1" applyFill="1" applyBorder="1"/>
    <xf numFmtId="3" fontId="7" fillId="5" borderId="86" xfId="0" applyNumberFormat="1" applyFont="1" applyFill="1" applyBorder="1"/>
    <xf numFmtId="0" fontId="33" fillId="5" borderId="49" xfId="0" applyFont="1" applyFill="1" applyBorder="1" applyAlignment="1">
      <alignment horizontal="center" wrapText="1"/>
    </xf>
    <xf numFmtId="0" fontId="2" fillId="0" borderId="49" xfId="0" applyFont="1" applyBorder="1"/>
    <xf numFmtId="3" fontId="33" fillId="5" borderId="105" xfId="0" applyNumberFormat="1" applyFont="1" applyFill="1" applyBorder="1"/>
    <xf numFmtId="3" fontId="33" fillId="5" borderId="88" xfId="0" applyNumberFormat="1" applyFont="1" applyFill="1" applyBorder="1"/>
    <xf numFmtId="3" fontId="33" fillId="5" borderId="89" xfId="0" applyNumberFormat="1" applyFont="1" applyFill="1" applyBorder="1"/>
    <xf numFmtId="3" fontId="2" fillId="5" borderId="106" xfId="0" applyNumberFormat="1" applyFont="1" applyFill="1" applyBorder="1"/>
    <xf numFmtId="3" fontId="121" fillId="5" borderId="107" xfId="0" applyNumberFormat="1" applyFont="1" applyFill="1" applyBorder="1"/>
    <xf numFmtId="3" fontId="2" fillId="5" borderId="107" xfId="0" applyNumberFormat="1" applyFont="1" applyFill="1" applyBorder="1"/>
    <xf numFmtId="3" fontId="121" fillId="5" borderId="108" xfId="0" applyNumberFormat="1" applyFont="1" applyFill="1" applyBorder="1"/>
    <xf numFmtId="3" fontId="2" fillId="5" borderId="109" xfId="0" applyNumberFormat="1" applyFont="1" applyFill="1" applyBorder="1"/>
    <xf numFmtId="3" fontId="121" fillId="5" borderId="91" xfId="0" applyNumberFormat="1" applyFont="1" applyFill="1" applyBorder="1"/>
    <xf numFmtId="3" fontId="2" fillId="5" borderId="110" xfId="0" applyNumberFormat="1" applyFont="1" applyFill="1" applyBorder="1"/>
    <xf numFmtId="3" fontId="121" fillId="5" borderId="92" xfId="0" applyNumberFormat="1" applyFont="1" applyFill="1" applyBorder="1"/>
    <xf numFmtId="0" fontId="0" fillId="0" borderId="111" xfId="0" applyBorder="1"/>
    <xf numFmtId="3" fontId="2" fillId="5" borderId="99" xfId="0" applyNumberFormat="1" applyFont="1" applyFill="1" applyBorder="1"/>
    <xf numFmtId="3" fontId="121" fillId="5" borderId="90" xfId="0" applyNumberFormat="1" applyFont="1" applyFill="1" applyBorder="1"/>
    <xf numFmtId="3" fontId="122" fillId="5" borderId="47" xfId="0" applyNumberFormat="1" applyFont="1" applyFill="1" applyBorder="1"/>
    <xf numFmtId="0" fontId="33" fillId="5" borderId="112" xfId="0" applyFont="1" applyFill="1" applyBorder="1" applyAlignment="1">
      <alignment horizontal="center" wrapText="1"/>
    </xf>
    <xf numFmtId="0" fontId="121" fillId="5" borderId="58" xfId="0" applyFont="1" applyFill="1" applyBorder="1" applyAlignment="1">
      <alignment horizontal="center" wrapText="1"/>
    </xf>
    <xf numFmtId="0" fontId="6" fillId="0" borderId="66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3" fontId="3" fillId="5" borderId="117" xfId="0" applyNumberFormat="1" applyFont="1" applyFill="1" applyBorder="1"/>
    <xf numFmtId="3" fontId="3" fillId="5" borderId="119" xfId="0" applyNumberFormat="1" applyFont="1" applyFill="1" applyBorder="1"/>
    <xf numFmtId="3" fontId="3" fillId="5" borderId="121" xfId="0" applyNumberFormat="1" applyFont="1" applyFill="1" applyBorder="1"/>
    <xf numFmtId="3" fontId="115" fillId="5" borderId="122" xfId="0" applyNumberFormat="1" applyFont="1" applyFill="1" applyBorder="1"/>
    <xf numFmtId="3" fontId="3" fillId="5" borderId="124" xfId="0" applyNumberFormat="1" applyFont="1" applyFill="1" applyBorder="1"/>
    <xf numFmtId="3" fontId="3" fillId="5" borderId="126" xfId="0" applyNumberFormat="1" applyFont="1" applyFill="1" applyBorder="1"/>
    <xf numFmtId="3" fontId="3" fillId="5" borderId="128" xfId="0" applyNumberFormat="1" applyFont="1" applyFill="1" applyBorder="1"/>
    <xf numFmtId="0" fontId="33" fillId="80" borderId="93" xfId="0" applyFont="1" applyFill="1" applyBorder="1" applyAlignment="1">
      <alignment horizontal="center" wrapText="1"/>
    </xf>
    <xf numFmtId="0" fontId="3" fillId="79" borderId="62" xfId="0" applyFont="1" applyFill="1" applyBorder="1" applyAlignment="1">
      <alignment horizontal="center" wrapText="1"/>
    </xf>
    <xf numFmtId="3" fontId="2" fillId="5" borderId="129" xfId="0" applyNumberFormat="1" applyFont="1" applyFill="1" applyBorder="1"/>
    <xf numFmtId="3" fontId="2" fillId="5" borderId="130" xfId="0" applyNumberFormat="1" applyFont="1" applyFill="1" applyBorder="1"/>
    <xf numFmtId="3" fontId="2" fillId="5" borderId="127" xfId="0" applyNumberFormat="1" applyFont="1" applyFill="1" applyBorder="1"/>
    <xf numFmtId="3" fontId="2" fillId="5" borderId="131" xfId="0" applyNumberFormat="1" applyFont="1" applyFill="1" applyBorder="1"/>
    <xf numFmtId="3" fontId="2" fillId="5" borderId="132" xfId="0" applyNumberFormat="1" applyFont="1" applyFill="1" applyBorder="1"/>
    <xf numFmtId="3" fontId="2" fillId="5" borderId="133" xfId="0" applyNumberFormat="1" applyFont="1" applyFill="1" applyBorder="1"/>
    <xf numFmtId="0" fontId="2" fillId="5" borderId="58" xfId="0" applyFont="1" applyFill="1" applyBorder="1" applyAlignment="1">
      <alignment horizontal="center" wrapText="1"/>
    </xf>
    <xf numFmtId="0" fontId="2" fillId="5" borderId="62" xfId="0" applyFont="1" applyFill="1" applyBorder="1" applyAlignment="1">
      <alignment horizontal="center" wrapText="1"/>
    </xf>
    <xf numFmtId="3" fontId="2" fillId="0" borderId="77" xfId="0" applyNumberFormat="1" applyFont="1" applyBorder="1"/>
    <xf numFmtId="3" fontId="2" fillId="0" borderId="78" xfId="0" applyNumberFormat="1" applyFont="1" applyBorder="1"/>
    <xf numFmtId="3" fontId="2" fillId="5" borderId="108" xfId="0" applyNumberFormat="1" applyFont="1" applyFill="1" applyBorder="1"/>
    <xf numFmtId="3" fontId="2" fillId="5" borderId="91" xfId="0" applyNumberFormat="1" applyFont="1" applyFill="1" applyBorder="1"/>
    <xf numFmtId="3" fontId="2" fillId="5" borderId="92" xfId="0" applyNumberFormat="1" applyFont="1" applyFill="1" applyBorder="1"/>
    <xf numFmtId="3" fontId="121" fillId="5" borderId="97" xfId="0" applyNumberFormat="1" applyFont="1" applyFill="1" applyBorder="1"/>
    <xf numFmtId="3" fontId="121" fillId="5" borderId="98" xfId="0" applyNumberFormat="1" applyFont="1" applyFill="1" applyBorder="1"/>
    <xf numFmtId="3" fontId="2" fillId="5" borderId="90" xfId="0" applyNumberFormat="1" applyFont="1" applyFill="1" applyBorder="1"/>
    <xf numFmtId="0" fontId="121" fillId="5" borderId="96" xfId="0" applyFont="1" applyFill="1" applyBorder="1" applyAlignment="1">
      <alignment horizontal="center" wrapText="1"/>
    </xf>
    <xf numFmtId="3" fontId="121" fillId="5" borderId="117" xfId="0" applyNumberFormat="1" applyFont="1" applyFill="1" applyBorder="1"/>
    <xf numFmtId="3" fontId="121" fillId="5" borderId="119" xfId="0" applyNumberFormat="1" applyFont="1" applyFill="1" applyBorder="1"/>
    <xf numFmtId="3" fontId="121" fillId="5" borderId="121" xfId="0" applyNumberFormat="1" applyFont="1" applyFill="1" applyBorder="1"/>
    <xf numFmtId="3" fontId="121" fillId="5" borderId="124" xfId="0" applyNumberFormat="1" applyFont="1" applyFill="1" applyBorder="1"/>
    <xf numFmtId="0" fontId="121" fillId="5" borderId="113" xfId="0" applyFont="1" applyFill="1" applyBorder="1" applyAlignment="1">
      <alignment horizontal="center" wrapText="1"/>
    </xf>
    <xf numFmtId="3" fontId="2" fillId="0" borderId="134" xfId="0" applyNumberFormat="1" applyFont="1" applyBorder="1"/>
    <xf numFmtId="3" fontId="2" fillId="0" borderId="137" xfId="0" applyNumberFormat="1" applyFont="1" applyBorder="1"/>
    <xf numFmtId="9" fontId="32" fillId="0" borderId="54" xfId="0" applyNumberFormat="1" applyFont="1" applyBorder="1" applyAlignment="1">
      <alignment horizontal="center"/>
    </xf>
    <xf numFmtId="0" fontId="0" fillId="0" borderId="100" xfId="0" applyBorder="1"/>
    <xf numFmtId="0" fontId="0" fillId="0" borderId="139" xfId="0" applyBorder="1"/>
    <xf numFmtId="0" fontId="0" fillId="0" borderId="140" xfId="0" applyBorder="1"/>
    <xf numFmtId="0" fontId="20" fillId="0" borderId="54" xfId="0" applyFont="1" applyBorder="1"/>
    <xf numFmtId="9" fontId="25" fillId="0" borderId="100" xfId="0" applyNumberFormat="1" applyFont="1" applyBorder="1" applyAlignment="1">
      <alignment horizontal="center"/>
    </xf>
    <xf numFmtId="0" fontId="0" fillId="0" borderId="141" xfId="0" applyBorder="1"/>
    <xf numFmtId="0" fontId="13" fillId="0" borderId="101" xfId="0" applyFont="1" applyBorder="1"/>
    <xf numFmtId="0" fontId="0" fillId="0" borderId="19" xfId="0" applyBorder="1"/>
    <xf numFmtId="3" fontId="2" fillId="5" borderId="19" xfId="0" applyNumberFormat="1" applyFont="1" applyFill="1" applyBorder="1"/>
    <xf numFmtId="3" fontId="2" fillId="5" borderId="12" xfId="0" applyNumberFormat="1" applyFont="1" applyFill="1" applyBorder="1"/>
    <xf numFmtId="3" fontId="2" fillId="5" borderId="142" xfId="0" applyNumberFormat="1" applyFont="1" applyFill="1" applyBorder="1"/>
    <xf numFmtId="3" fontId="2" fillId="5" borderId="143" xfId="0" applyNumberFormat="1" applyFont="1" applyFill="1" applyBorder="1"/>
    <xf numFmtId="3" fontId="2" fillId="5" borderId="144" xfId="0" applyNumberFormat="1" applyFont="1" applyFill="1" applyBorder="1"/>
    <xf numFmtId="3" fontId="121" fillId="5" borderId="12" xfId="0" applyNumberFormat="1" applyFont="1" applyFill="1" applyBorder="1"/>
    <xf numFmtId="3" fontId="121" fillId="5" borderId="145" xfId="0" applyNumberFormat="1" applyFont="1" applyFill="1" applyBorder="1"/>
    <xf numFmtId="3" fontId="2" fillId="5" borderId="145" xfId="0" applyNumberFormat="1" applyFont="1" applyFill="1" applyBorder="1"/>
    <xf numFmtId="3" fontId="2" fillId="0" borderId="146" xfId="0" applyNumberFormat="1" applyFont="1" applyBorder="1"/>
    <xf numFmtId="3" fontId="121" fillId="5" borderId="147" xfId="0" applyNumberFormat="1" applyFont="1" applyFill="1" applyBorder="1"/>
    <xf numFmtId="3" fontId="3" fillId="5" borderId="148" xfId="0" applyNumberFormat="1" applyFont="1" applyFill="1" applyBorder="1"/>
    <xf numFmtId="3" fontId="121" fillId="5" borderId="47" xfId="0" applyNumberFormat="1" applyFont="1" applyFill="1" applyBorder="1"/>
    <xf numFmtId="3" fontId="115" fillId="5" borderId="47" xfId="0" applyNumberFormat="1" applyFont="1" applyFill="1" applyBorder="1"/>
    <xf numFmtId="3" fontId="2" fillId="5" borderId="47" xfId="0" applyNumberFormat="1" applyFont="1" applyFill="1" applyBorder="1"/>
    <xf numFmtId="3" fontId="116" fillId="5" borderId="47" xfId="0" applyNumberFormat="1" applyFont="1" applyFill="1" applyBorder="1"/>
    <xf numFmtId="3" fontId="12" fillId="5" borderId="0" xfId="0" applyNumberFormat="1" applyFont="1" applyFill="1"/>
    <xf numFmtId="49" fontId="3" fillId="5" borderId="58" xfId="0" applyNumberFormat="1" applyFont="1" applyFill="1" applyBorder="1" applyAlignment="1">
      <alignment horizontal="center" wrapText="1"/>
    </xf>
    <xf numFmtId="3" fontId="2" fillId="5" borderId="83" xfId="0" applyNumberFormat="1" applyFont="1" applyFill="1" applyBorder="1"/>
    <xf numFmtId="3" fontId="121" fillId="5" borderId="49" xfId="0" applyNumberFormat="1" applyFont="1" applyFill="1" applyBorder="1"/>
    <xf numFmtId="0" fontId="3" fillId="80" borderId="84" xfId="0" applyFont="1" applyFill="1" applyBorder="1" applyAlignment="1">
      <alignment horizontal="center" wrapText="1"/>
    </xf>
    <xf numFmtId="0" fontId="13" fillId="5" borderId="106" xfId="0" applyFont="1" applyFill="1" applyBorder="1"/>
    <xf numFmtId="0" fontId="0" fillId="0" borderId="107" xfId="0" applyBorder="1"/>
    <xf numFmtId="3" fontId="6" fillId="5" borderId="20" xfId="0" applyNumberFormat="1" applyFont="1" applyFill="1" applyBorder="1"/>
    <xf numFmtId="3" fontId="6" fillId="5" borderId="65" xfId="0" applyNumberFormat="1" applyFont="1" applyFill="1" applyBorder="1"/>
    <xf numFmtId="3" fontId="6" fillId="5" borderId="2" xfId="0" applyNumberFormat="1" applyFont="1" applyFill="1" applyBorder="1"/>
    <xf numFmtId="3" fontId="6" fillId="5" borderId="4" xfId="0" applyNumberFormat="1" applyFont="1" applyFill="1" applyBorder="1"/>
    <xf numFmtId="3" fontId="117" fillId="5" borderId="17" xfId="0" applyNumberFormat="1" applyFont="1" applyFill="1" applyBorder="1"/>
    <xf numFmtId="0" fontId="3" fillId="80" borderId="58" xfId="0" applyFont="1" applyFill="1" applyBorder="1" applyAlignment="1">
      <alignment horizontal="center" wrapText="1"/>
    </xf>
    <xf numFmtId="0" fontId="3" fillId="80" borderId="93" xfId="0" applyFont="1" applyFill="1" applyBorder="1" applyAlignment="1">
      <alignment horizontal="center" wrapText="1"/>
    </xf>
    <xf numFmtId="0" fontId="6" fillId="0" borderId="75" xfId="0" applyFont="1" applyBorder="1"/>
    <xf numFmtId="3" fontId="2" fillId="0" borderId="149" xfId="0" applyNumberFormat="1" applyFont="1" applyBorder="1"/>
    <xf numFmtId="0" fontId="0" fillId="0" borderId="115" xfId="0" applyBorder="1"/>
    <xf numFmtId="0" fontId="0" fillId="0" borderId="64" xfId="0" applyBorder="1"/>
    <xf numFmtId="3" fontId="3" fillId="5" borderId="150" xfId="0" applyNumberFormat="1" applyFont="1" applyFill="1" applyBorder="1"/>
    <xf numFmtId="3" fontId="3" fillId="5" borderId="151" xfId="0" applyNumberFormat="1" applyFont="1" applyFill="1" applyBorder="1"/>
    <xf numFmtId="3" fontId="3" fillId="5" borderId="97" xfId="0" applyNumberFormat="1" applyFont="1" applyFill="1" applyBorder="1"/>
    <xf numFmtId="3" fontId="3" fillId="0" borderId="135" xfId="0" applyNumberFormat="1" applyFont="1" applyBorder="1"/>
    <xf numFmtId="3" fontId="3" fillId="0" borderId="82" xfId="0" applyNumberFormat="1" applyFont="1" applyBorder="1"/>
    <xf numFmtId="3" fontId="3" fillId="0" borderId="138" xfId="0" applyNumberFormat="1" applyFont="1" applyBorder="1"/>
    <xf numFmtId="3" fontId="3" fillId="0" borderId="104" xfId="0" applyNumberFormat="1" applyFont="1" applyBorder="1"/>
    <xf numFmtId="164" fontId="19" fillId="5" borderId="47" xfId="0" applyNumberFormat="1" applyFont="1" applyFill="1" applyBorder="1"/>
    <xf numFmtId="164" fontId="10" fillId="0" borderId="77" xfId="0" applyNumberFormat="1" applyFont="1" applyBorder="1"/>
    <xf numFmtId="3" fontId="16" fillId="0" borderId="13" xfId="0" applyNumberFormat="1" applyFont="1" applyBorder="1" applyAlignment="1">
      <alignment horizontal="right" vertical="center"/>
    </xf>
    <xf numFmtId="3" fontId="16" fillId="0" borderId="48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3" fontId="16" fillId="0" borderId="61" xfId="0" applyNumberFormat="1" applyFont="1" applyBorder="1" applyAlignment="1">
      <alignment horizontal="right" vertical="center"/>
    </xf>
    <xf numFmtId="3" fontId="16" fillId="0" borderId="48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167" fontId="16" fillId="5" borderId="0" xfId="0" applyNumberFormat="1" applyFont="1" applyFill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65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3" fontId="10" fillId="0" borderId="0" xfId="0" applyNumberFormat="1" applyFont="1"/>
    <xf numFmtId="0" fontId="10" fillId="0" borderId="47" xfId="0" applyFont="1" applyBorder="1" applyAlignment="1">
      <alignment horizontal="center"/>
    </xf>
    <xf numFmtId="0" fontId="8" fillId="5" borderId="51" xfId="0" applyFont="1" applyFill="1" applyBorder="1" applyAlignment="1">
      <alignment horizontal="center" wrapText="1"/>
    </xf>
    <xf numFmtId="4" fontId="27" fillId="0" borderId="0" xfId="0" applyNumberFormat="1" applyFont="1" applyAlignment="1">
      <alignment vertical="center"/>
    </xf>
    <xf numFmtId="43" fontId="28" fillId="0" borderId="0" xfId="967" applyFont="1"/>
    <xf numFmtId="0" fontId="114" fillId="0" borderId="0" xfId="0" applyFont="1"/>
    <xf numFmtId="167" fontId="16" fillId="5" borderId="65" xfId="0" applyNumberFormat="1" applyFont="1" applyFill="1" applyBorder="1"/>
    <xf numFmtId="167" fontId="16" fillId="5" borderId="2" xfId="0" applyNumberFormat="1" applyFont="1" applyFill="1" applyBorder="1"/>
    <xf numFmtId="167" fontId="16" fillId="5" borderId="4" xfId="0" applyNumberFormat="1" applyFont="1" applyFill="1" applyBorder="1"/>
    <xf numFmtId="164" fontId="10" fillId="5" borderId="65" xfId="0" applyNumberFormat="1" applyFont="1" applyFill="1" applyBorder="1"/>
    <xf numFmtId="164" fontId="10" fillId="5" borderId="13" xfId="0" applyNumberFormat="1" applyFont="1" applyFill="1" applyBorder="1"/>
    <xf numFmtId="164" fontId="10" fillId="5" borderId="9" xfId="0" applyNumberFormat="1" applyFont="1" applyFill="1" applyBorder="1"/>
    <xf numFmtId="164" fontId="10" fillId="5" borderId="17" xfId="0" applyNumberFormat="1" applyFont="1" applyFill="1" applyBorder="1"/>
    <xf numFmtId="3" fontId="16" fillId="0" borderId="17" xfId="0" applyNumberFormat="1" applyFont="1" applyBorder="1" applyAlignment="1">
      <alignment horizontal="right" vertical="center"/>
    </xf>
    <xf numFmtId="174" fontId="117" fillId="0" borderId="3" xfId="0" applyNumberFormat="1" applyFont="1" applyBorder="1"/>
    <xf numFmtId="174" fontId="117" fillId="0" borderId="5" xfId="0" applyNumberFormat="1" applyFont="1" applyBorder="1"/>
    <xf numFmtId="174" fontId="117" fillId="0" borderId="85" xfId="0" applyNumberFormat="1" applyFont="1" applyBorder="1"/>
    <xf numFmtId="174" fontId="0" fillId="0" borderId="114" xfId="0" applyNumberFormat="1" applyBorder="1"/>
    <xf numFmtId="174" fontId="119" fillId="0" borderId="47" xfId="0" applyNumberFormat="1" applyFont="1" applyBorder="1"/>
    <xf numFmtId="174" fontId="117" fillId="0" borderId="48" xfId="0" applyNumberFormat="1" applyFont="1" applyBorder="1"/>
    <xf numFmtId="3" fontId="2" fillId="0" borderId="154" xfId="0" applyNumberFormat="1" applyFont="1" applyBorder="1"/>
    <xf numFmtId="3" fontId="3" fillId="0" borderId="155" xfId="0" applyNumberFormat="1" applyFont="1" applyBorder="1"/>
    <xf numFmtId="174" fontId="117" fillId="0" borderId="136" xfId="0" applyNumberFormat="1" applyFont="1" applyBorder="1"/>
    <xf numFmtId="174" fontId="117" fillId="0" borderId="131" xfId="0" applyNumberFormat="1" applyFont="1" applyBorder="1"/>
    <xf numFmtId="174" fontId="117" fillId="0" borderId="156" xfId="0" applyNumberFormat="1" applyFont="1" applyBorder="1"/>
    <xf numFmtId="174" fontId="119" fillId="0" borderId="80" xfId="0" applyNumberFormat="1" applyFont="1" applyBorder="1"/>
    <xf numFmtId="174" fontId="117" fillId="0" borderId="130" xfId="0" applyNumberFormat="1" applyFont="1" applyBorder="1"/>
    <xf numFmtId="174" fontId="117" fillId="0" borderId="133" xfId="0" applyNumberFormat="1" applyFont="1" applyBorder="1"/>
    <xf numFmtId="174" fontId="117" fillId="0" borderId="80" xfId="0" applyNumberFormat="1" applyFont="1" applyBorder="1"/>
    <xf numFmtId="43" fontId="128" fillId="0" borderId="0" xfId="967" applyFont="1"/>
    <xf numFmtId="0" fontId="11" fillId="0" borderId="103" xfId="0" applyFont="1" applyBorder="1"/>
    <xf numFmtId="0" fontId="8" fillId="5" borderId="0" xfId="0" applyFont="1" applyFill="1" applyAlignment="1">
      <alignment horizontal="center" wrapText="1"/>
    </xf>
    <xf numFmtId="164" fontId="10" fillId="5" borderId="0" xfId="0" applyNumberFormat="1" applyFont="1" applyFill="1"/>
    <xf numFmtId="3" fontId="16" fillId="0" borderId="0" xfId="0" applyNumberFormat="1" applyFont="1" applyAlignment="1">
      <alignment horizontal="right" vertical="center"/>
    </xf>
    <xf numFmtId="0" fontId="107" fillId="5" borderId="51" xfId="0" applyFont="1" applyFill="1" applyBorder="1" applyAlignment="1">
      <alignment horizontal="center" wrapText="1"/>
    </xf>
    <xf numFmtId="167" fontId="129" fillId="5" borderId="54" xfId="0" applyNumberFormat="1" applyFont="1" applyFill="1" applyBorder="1"/>
    <xf numFmtId="0" fontId="130" fillId="0" borderId="0" xfId="0" applyFont="1"/>
    <xf numFmtId="3" fontId="131" fillId="0" borderId="0" xfId="0" applyNumberFormat="1" applyFont="1" applyAlignment="1">
      <alignment horizontal="right" vertical="center"/>
    </xf>
    <xf numFmtId="0" fontId="132" fillId="0" borderId="47" xfId="473" applyFont="1" applyBorder="1" applyAlignment="1">
      <alignment horizontal="center" vertical="center" wrapText="1"/>
    </xf>
    <xf numFmtId="0" fontId="8" fillId="0" borderId="0" xfId="0" applyFont="1"/>
    <xf numFmtId="165" fontId="11" fillId="0" borderId="0" xfId="0" applyNumberFormat="1" applyFont="1"/>
    <xf numFmtId="165" fontId="0" fillId="0" borderId="0" xfId="0" applyNumberFormat="1"/>
    <xf numFmtId="0" fontId="11" fillId="0" borderId="157" xfId="0" applyFont="1" applyBorder="1"/>
    <xf numFmtId="165" fontId="8" fillId="0" borderId="6" xfId="0" applyNumberFormat="1" applyFont="1" applyBorder="1"/>
    <xf numFmtId="0" fontId="11" fillId="0" borderId="47" xfId="0" applyFont="1" applyBorder="1" applyAlignment="1">
      <alignment horizontal="center" wrapText="1"/>
    </xf>
    <xf numFmtId="0" fontId="11" fillId="0" borderId="158" xfId="0" applyFont="1" applyBorder="1"/>
    <xf numFmtId="165" fontId="8" fillId="0" borderId="159" xfId="0" applyNumberFormat="1" applyFont="1" applyBorder="1"/>
    <xf numFmtId="165" fontId="8" fillId="0" borderId="47" xfId="0" applyNumberFormat="1" applyFont="1" applyBorder="1"/>
    <xf numFmtId="0" fontId="8" fillId="79" borderId="47" xfId="0" applyFont="1" applyFill="1" applyBorder="1" applyAlignment="1">
      <alignment horizontal="center" wrapText="1"/>
    </xf>
    <xf numFmtId="0" fontId="107" fillId="81" borderId="47" xfId="0" applyFont="1" applyFill="1" applyBorder="1" applyAlignment="1">
      <alignment horizontal="center" wrapText="1"/>
    </xf>
    <xf numFmtId="166" fontId="10" fillId="81" borderId="8" xfId="0" applyNumberFormat="1" applyFont="1" applyFill="1" applyBorder="1"/>
    <xf numFmtId="166" fontId="10" fillId="81" borderId="160" xfId="0" applyNumberFormat="1" applyFont="1" applyFill="1" applyBorder="1"/>
    <xf numFmtId="165" fontId="8" fillId="81" borderId="47" xfId="0" applyNumberFormat="1" applyFont="1" applyFill="1" applyBorder="1"/>
    <xf numFmtId="0" fontId="112" fillId="5" borderId="0" xfId="0" applyFont="1" applyFill="1"/>
    <xf numFmtId="0" fontId="112" fillId="0" borderId="0" xfId="0" applyFont="1"/>
    <xf numFmtId="0" fontId="8" fillId="0" borderId="47" xfId="0" applyFont="1" applyBorder="1" applyAlignment="1">
      <alignment wrapText="1"/>
    </xf>
    <xf numFmtId="0" fontId="16" fillId="0" borderId="0" xfId="0" applyFont="1" applyAlignment="1">
      <alignment horizontal="left"/>
    </xf>
    <xf numFmtId="0" fontId="16" fillId="0" borderId="65" xfId="0" applyFont="1" applyBorder="1" applyAlignment="1">
      <alignment horizontal="center"/>
    </xf>
    <xf numFmtId="3" fontId="16" fillId="5" borderId="9" xfId="0" applyNumberFormat="1" applyFont="1" applyFill="1" applyBorder="1" applyAlignment="1">
      <alignment horizontal="right" vertical="center"/>
    </xf>
    <xf numFmtId="0" fontId="13" fillId="0" borderId="0" xfId="0" applyFont="1"/>
    <xf numFmtId="3" fontId="134" fillId="5" borderId="0" xfId="0" applyNumberFormat="1" applyFont="1" applyFill="1"/>
    <xf numFmtId="3" fontId="135" fillId="5" borderId="106" xfId="0" applyNumberFormat="1" applyFont="1" applyFill="1" applyBorder="1"/>
    <xf numFmtId="3" fontId="135" fillId="5" borderId="109" xfId="0" applyNumberFormat="1" applyFont="1" applyFill="1" applyBorder="1"/>
    <xf numFmtId="3" fontId="135" fillId="5" borderId="110" xfId="0" applyNumberFormat="1" applyFont="1" applyFill="1" applyBorder="1"/>
    <xf numFmtId="3" fontId="135" fillId="5" borderId="99" xfId="0" applyNumberFormat="1" applyFont="1" applyFill="1" applyBorder="1"/>
    <xf numFmtId="3" fontId="135" fillId="5" borderId="144" xfId="0" applyNumberFormat="1" applyFont="1" applyFill="1" applyBorder="1"/>
    <xf numFmtId="3" fontId="135" fillId="5" borderId="116" xfId="0" applyNumberFormat="1" applyFont="1" applyFill="1" applyBorder="1"/>
    <xf numFmtId="3" fontId="135" fillId="5" borderId="118" xfId="0" applyNumberFormat="1" applyFont="1" applyFill="1" applyBorder="1"/>
    <xf numFmtId="3" fontId="135" fillId="5" borderId="120" xfId="0" applyNumberFormat="1" applyFont="1" applyFill="1" applyBorder="1"/>
    <xf numFmtId="3" fontId="135" fillId="5" borderId="123" xfId="0" applyNumberFormat="1" applyFont="1" applyFill="1" applyBorder="1"/>
    <xf numFmtId="3" fontId="135" fillId="5" borderId="125" xfId="0" applyNumberFormat="1" applyFont="1" applyFill="1" applyBorder="1"/>
    <xf numFmtId="3" fontId="135" fillId="5" borderId="127" xfId="0" applyNumberFormat="1" applyFont="1" applyFill="1" applyBorder="1"/>
    <xf numFmtId="3" fontId="135" fillId="5" borderId="132" xfId="0" applyNumberFormat="1" applyFont="1" applyFill="1" applyBorder="1"/>
    <xf numFmtId="4" fontId="0" fillId="0" borderId="0" xfId="0" applyNumberFormat="1"/>
    <xf numFmtId="164" fontId="0" fillId="5" borderId="0" xfId="0" applyNumberFormat="1" applyFill="1"/>
    <xf numFmtId="167" fontId="10" fillId="5" borderId="65" xfId="0" applyNumberFormat="1" applyFont="1" applyFill="1" applyBorder="1"/>
    <xf numFmtId="0" fontId="129" fillId="5" borderId="47" xfId="0" applyFont="1" applyFill="1" applyBorder="1" applyAlignment="1">
      <alignment horizontal="right" wrapText="1"/>
    </xf>
    <xf numFmtId="0" fontId="11" fillId="0" borderId="65" xfId="0" applyFont="1" applyBorder="1"/>
    <xf numFmtId="165" fontId="11" fillId="0" borderId="13" xfId="0" applyNumberFormat="1" applyFont="1" applyBorder="1"/>
    <xf numFmtId="165" fontId="28" fillId="0" borderId="161" xfId="967" applyNumberFormat="1" applyFont="1" applyBorder="1"/>
    <xf numFmtId="165" fontId="11" fillId="0" borderId="9" xfId="0" applyNumberFormat="1" applyFont="1" applyBorder="1"/>
    <xf numFmtId="165" fontId="28" fillId="0" borderId="3" xfId="967" applyNumberFormat="1" applyFont="1" applyBorder="1"/>
    <xf numFmtId="0" fontId="11" fillId="0" borderId="4" xfId="0" applyFont="1" applyBorder="1"/>
    <xf numFmtId="165" fontId="11" fillId="0" borderId="17" xfId="0" applyNumberFormat="1" applyFont="1" applyBorder="1"/>
    <xf numFmtId="165" fontId="28" fillId="0" borderId="5" xfId="967" applyNumberFormat="1" applyFont="1" applyBorder="1"/>
    <xf numFmtId="3" fontId="16" fillId="5" borderId="47" xfId="0" applyNumberFormat="1" applyFont="1" applyFill="1" applyBorder="1" applyAlignment="1">
      <alignment horizontal="right" wrapText="1"/>
    </xf>
    <xf numFmtId="0" fontId="16" fillId="0" borderId="47" xfId="0" applyFont="1" applyBorder="1" applyAlignment="1">
      <alignment horizontal="right" wrapText="1"/>
    </xf>
    <xf numFmtId="0" fontId="16" fillId="0" borderId="47" xfId="0" applyFont="1" applyBorder="1"/>
    <xf numFmtId="0" fontId="16" fillId="0" borderId="47" xfId="0" applyFont="1" applyBorder="1" applyAlignment="1">
      <alignment wrapText="1"/>
    </xf>
    <xf numFmtId="0" fontId="3" fillId="80" borderId="69" xfId="0" applyFont="1" applyFill="1" applyBorder="1" applyAlignment="1">
      <alignment horizontal="center" wrapText="1"/>
    </xf>
    <xf numFmtId="0" fontId="0" fillId="80" borderId="69" xfId="0" applyFill="1" applyBorder="1"/>
    <xf numFmtId="0" fontId="0" fillId="0" borderId="47" xfId="0" applyBorder="1"/>
    <xf numFmtId="3" fontId="16" fillId="0" borderId="47" xfId="0" applyNumberFormat="1" applyFont="1" applyBorder="1"/>
    <xf numFmtId="0" fontId="8" fillId="80" borderId="55" xfId="0" applyFont="1" applyFill="1" applyBorder="1" applyAlignment="1">
      <alignment horizontal="center"/>
    </xf>
    <xf numFmtId="0" fontId="8" fillId="80" borderId="56" xfId="0" applyFont="1" applyFill="1" applyBorder="1" applyAlignment="1">
      <alignment horizontal="center"/>
    </xf>
    <xf numFmtId="0" fontId="8" fillId="80" borderId="57" xfId="0" applyFont="1" applyFill="1" applyBorder="1" applyAlignment="1">
      <alignment horizontal="center"/>
    </xf>
    <xf numFmtId="0" fontId="10" fillId="0" borderId="47" xfId="0" applyFont="1" applyBorder="1" applyAlignment="1">
      <alignment horizontal="right"/>
    </xf>
    <xf numFmtId="3" fontId="11" fillId="5" borderId="153" xfId="0" applyNumberFormat="1" applyFont="1" applyFill="1" applyBorder="1" applyAlignment="1">
      <alignment horizontal="center" vertical="center"/>
    </xf>
    <xf numFmtId="0" fontId="11" fillId="0" borderId="153" xfId="0" applyFont="1" applyBorder="1" applyAlignment="1">
      <alignment vertical="center"/>
    </xf>
    <xf numFmtId="0" fontId="11" fillId="0" borderId="152" xfId="0" applyFont="1" applyBorder="1" applyAlignment="1">
      <alignment vertical="center"/>
    </xf>
    <xf numFmtId="0" fontId="10" fillId="0" borderId="47" xfId="0" applyFont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10" fillId="5" borderId="47" xfId="0" applyFont="1" applyFill="1" applyBorder="1" applyAlignment="1">
      <alignment horizontal="center" wrapText="1"/>
    </xf>
    <xf numFmtId="0" fontId="112" fillId="0" borderId="47" xfId="0" applyFont="1" applyBorder="1"/>
    <xf numFmtId="3" fontId="16" fillId="5" borderId="53" xfId="0" applyNumberFormat="1" applyFont="1" applyFill="1" applyBorder="1" applyAlignment="1">
      <alignment horizontal="right"/>
    </xf>
    <xf numFmtId="0" fontId="0" fillId="0" borderId="13" xfId="0" applyBorder="1"/>
    <xf numFmtId="0" fontId="0" fillId="0" borderId="48" xfId="0" applyBorder="1"/>
    <xf numFmtId="0" fontId="16" fillId="5" borderId="2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5" borderId="2" xfId="0" applyFont="1" applyFill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16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16" fillId="5" borderId="4" xfId="0" applyFont="1" applyFill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16" fillId="5" borderId="2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58" xfId="0" applyFont="1" applyFill="1" applyBorder="1" applyAlignment="1">
      <alignment horizontal="center" wrapText="1"/>
    </xf>
    <xf numFmtId="0" fontId="0" fillId="0" borderId="58" xfId="0" applyBorder="1"/>
    <xf numFmtId="3" fontId="16" fillId="5" borderId="6" xfId="0" applyNumberFormat="1" applyFont="1" applyFill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0" fontId="16" fillId="0" borderId="7" xfId="0" applyFont="1" applyBorder="1"/>
    <xf numFmtId="0" fontId="16" fillId="0" borderId="2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9" xfId="0" applyFont="1" applyBorder="1"/>
    <xf numFmtId="3" fontId="16" fillId="0" borderId="8" xfId="0" applyNumberFormat="1" applyFont="1" applyBorder="1"/>
    <xf numFmtId="0" fontId="16" fillId="0" borderId="3" xfId="0" applyFont="1" applyBorder="1"/>
    <xf numFmtId="3" fontId="16" fillId="5" borderId="2" xfId="0" applyNumberFormat="1" applyFont="1" applyFill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18" fillId="0" borderId="55" xfId="0" applyFont="1" applyBorder="1" applyAlignment="1">
      <alignment horizontal="center"/>
    </xf>
    <xf numFmtId="0" fontId="118" fillId="0" borderId="56" xfId="0" applyFont="1" applyBorder="1" applyAlignment="1">
      <alignment horizontal="center"/>
    </xf>
    <xf numFmtId="0" fontId="118" fillId="0" borderId="57" xfId="0" applyFont="1" applyBorder="1" applyAlignment="1">
      <alignment horizontal="center"/>
    </xf>
    <xf numFmtId="3" fontId="16" fillId="0" borderId="3" xfId="0" applyNumberFormat="1" applyFont="1" applyBorder="1"/>
    <xf numFmtId="0" fontId="114" fillId="0" borderId="55" xfId="0" applyFont="1" applyBorder="1" applyAlignment="1">
      <alignment horizontal="center" vertical="center"/>
    </xf>
    <xf numFmtId="0" fontId="114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4" fillId="0" borderId="55" xfId="0" applyFont="1" applyBorder="1" applyAlignment="1">
      <alignment horizontal="center"/>
    </xf>
    <xf numFmtId="0" fontId="114" fillId="0" borderId="56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114" fillId="79" borderId="55" xfId="0" applyFont="1" applyFill="1" applyBorder="1" applyAlignment="1">
      <alignment horizontal="center"/>
    </xf>
    <xf numFmtId="0" fontId="114" fillId="79" borderId="56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3" fontId="114" fillId="5" borderId="72" xfId="0" applyNumberFormat="1" applyFont="1" applyFill="1" applyBorder="1" applyAlignment="1">
      <alignment horizontal="center" vertical="center"/>
    </xf>
    <xf numFmtId="0" fontId="120" fillId="0" borderId="72" xfId="0" applyFont="1" applyBorder="1" applyAlignment="1">
      <alignment vertical="center"/>
    </xf>
    <xf numFmtId="0" fontId="120" fillId="0" borderId="76" xfId="0" applyFont="1" applyBorder="1" applyAlignment="1">
      <alignment vertical="center"/>
    </xf>
    <xf numFmtId="0" fontId="16" fillId="0" borderId="4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8" fillId="5" borderId="47" xfId="0" applyFont="1" applyFill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47" xfId="0" applyFont="1" applyBorder="1" applyAlignment="1">
      <alignment horizontal="right"/>
    </xf>
    <xf numFmtId="0" fontId="0" fillId="0" borderId="47" xfId="0" applyBorder="1" applyAlignment="1">
      <alignment horizontal="right"/>
    </xf>
    <xf numFmtId="0" fontId="10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16" fillId="0" borderId="56" xfId="0" applyFont="1" applyBorder="1"/>
    <xf numFmtId="0" fontId="0" fillId="0" borderId="57" xfId="0" applyBorder="1"/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10" fillId="0" borderId="0" xfId="0" applyFont="1" applyAlignment="1">
      <alignment horizontal="right" wrapText="1"/>
    </xf>
    <xf numFmtId="0" fontId="111" fillId="0" borderId="0" xfId="0" applyFont="1" applyAlignment="1">
      <alignment horizontal="right" wrapText="1"/>
    </xf>
    <xf numFmtId="0" fontId="10" fillId="3" borderId="47" xfId="0" applyFont="1" applyFill="1" applyBorder="1" applyAlignment="1">
      <alignment horizontal="center"/>
    </xf>
    <xf numFmtId="3" fontId="29" fillId="0" borderId="0" xfId="0" applyNumberFormat="1" applyFont="1"/>
    <xf numFmtId="0" fontId="0" fillId="0" borderId="0" xfId="0"/>
  </cellXfs>
  <cellStyles count="971">
    <cellStyle name=" 1" xfId="880" xr:uid="{00000000-0005-0000-0000-000000000000}"/>
    <cellStyle name="0.0" xfId="10" xr:uid="{00000000-0005-0000-0000-000001000000}"/>
    <cellStyle name="1. izcēlums" xfId="881" xr:uid="{00000000-0005-0000-0000-000002000000}"/>
    <cellStyle name="2. izcēlums 2" xfId="882" xr:uid="{00000000-0005-0000-0000-000003000000}"/>
    <cellStyle name="20% - Accent1 2" xfId="11" xr:uid="{00000000-0005-0000-0000-000004000000}"/>
    <cellStyle name="20% - Accent1 2 2" xfId="12" xr:uid="{00000000-0005-0000-0000-000005000000}"/>
    <cellStyle name="20% - Accent1 2 3" xfId="13" xr:uid="{00000000-0005-0000-0000-000006000000}"/>
    <cellStyle name="20% - Accent2 2" xfId="14" xr:uid="{00000000-0005-0000-0000-000007000000}"/>
    <cellStyle name="20% - Accent2 2 2" xfId="15" xr:uid="{00000000-0005-0000-0000-000008000000}"/>
    <cellStyle name="20% - Accent2 2 3" xfId="16" xr:uid="{00000000-0005-0000-0000-000009000000}"/>
    <cellStyle name="20% - Accent3 2" xfId="17" xr:uid="{00000000-0005-0000-0000-00000A000000}"/>
    <cellStyle name="20% - Accent3 2 2" xfId="18" xr:uid="{00000000-0005-0000-0000-00000B000000}"/>
    <cellStyle name="20% - Accent3 2 3" xfId="19" xr:uid="{00000000-0005-0000-0000-00000C000000}"/>
    <cellStyle name="20% - Accent4 2" xfId="20" xr:uid="{00000000-0005-0000-0000-00000D000000}"/>
    <cellStyle name="20% - Accent4 2 2" xfId="21" xr:uid="{00000000-0005-0000-0000-00000E000000}"/>
    <cellStyle name="20% - Accent4 2 3" xfId="22" xr:uid="{00000000-0005-0000-0000-00000F000000}"/>
    <cellStyle name="20% - Accent5 2" xfId="23" xr:uid="{00000000-0005-0000-0000-000010000000}"/>
    <cellStyle name="20% - Accent5 2 2" xfId="24" xr:uid="{00000000-0005-0000-0000-000011000000}"/>
    <cellStyle name="20% - Accent5 2 3" xfId="25" xr:uid="{00000000-0005-0000-0000-000012000000}"/>
    <cellStyle name="20% - Accent6 2" xfId="26" xr:uid="{00000000-0005-0000-0000-000013000000}"/>
    <cellStyle name="20% - Accent6 2 2" xfId="27" xr:uid="{00000000-0005-0000-0000-000014000000}"/>
    <cellStyle name="20% - Accent6 2 3" xfId="28" xr:uid="{00000000-0005-0000-0000-000015000000}"/>
    <cellStyle name="20% no 1. izcēluma" xfId="883" xr:uid="{00000000-0005-0000-0000-000016000000}"/>
    <cellStyle name="20% no 2. izcēluma" xfId="884" xr:uid="{00000000-0005-0000-0000-000017000000}"/>
    <cellStyle name="20% no 3. izcēluma" xfId="885" xr:uid="{00000000-0005-0000-0000-000018000000}"/>
    <cellStyle name="20% no 4. izcēluma" xfId="886" xr:uid="{00000000-0005-0000-0000-000019000000}"/>
    <cellStyle name="20% no 5. izcēluma" xfId="887" xr:uid="{00000000-0005-0000-0000-00001A000000}"/>
    <cellStyle name="20% no 6. izcēluma" xfId="888" xr:uid="{00000000-0005-0000-0000-00001B000000}"/>
    <cellStyle name="3. izcēlums  2" xfId="889" xr:uid="{00000000-0005-0000-0000-00001C000000}"/>
    <cellStyle name="4. izcēlums 2" xfId="890" xr:uid="{00000000-0005-0000-0000-00001D000000}"/>
    <cellStyle name="40% - Accent1 2" xfId="29" xr:uid="{00000000-0005-0000-0000-00001E000000}"/>
    <cellStyle name="40% - Accent1 2 2" xfId="30" xr:uid="{00000000-0005-0000-0000-00001F000000}"/>
    <cellStyle name="40% - Accent1 2 3" xfId="31" xr:uid="{00000000-0005-0000-0000-000020000000}"/>
    <cellStyle name="40% - Accent2 2" xfId="32" xr:uid="{00000000-0005-0000-0000-000021000000}"/>
    <cellStyle name="40% - Accent2 2 2" xfId="33" xr:uid="{00000000-0005-0000-0000-000022000000}"/>
    <cellStyle name="40% - Accent2 2 3" xfId="34" xr:uid="{00000000-0005-0000-0000-000023000000}"/>
    <cellStyle name="40% - Accent3 2" xfId="35" xr:uid="{00000000-0005-0000-0000-000024000000}"/>
    <cellStyle name="40% - Accent3 2 2" xfId="36" xr:uid="{00000000-0005-0000-0000-000025000000}"/>
    <cellStyle name="40% - Accent3 2 3" xfId="37" xr:uid="{00000000-0005-0000-0000-000026000000}"/>
    <cellStyle name="40% - Accent4 2" xfId="38" xr:uid="{00000000-0005-0000-0000-000027000000}"/>
    <cellStyle name="40% - Accent4 2 2" xfId="39" xr:uid="{00000000-0005-0000-0000-000028000000}"/>
    <cellStyle name="40% - Accent4 2 3" xfId="40" xr:uid="{00000000-0005-0000-0000-000029000000}"/>
    <cellStyle name="40% - Accent5 2" xfId="41" xr:uid="{00000000-0005-0000-0000-00002A000000}"/>
    <cellStyle name="40% - Accent5 2 2" xfId="42" xr:uid="{00000000-0005-0000-0000-00002B000000}"/>
    <cellStyle name="40% - Accent5 2 3" xfId="43" xr:uid="{00000000-0005-0000-0000-00002C000000}"/>
    <cellStyle name="40% - Accent6 2" xfId="44" xr:uid="{00000000-0005-0000-0000-00002D000000}"/>
    <cellStyle name="40% - Accent6 2 2" xfId="45" xr:uid="{00000000-0005-0000-0000-00002E000000}"/>
    <cellStyle name="40% - Accent6 2 3" xfId="46" xr:uid="{00000000-0005-0000-0000-00002F000000}"/>
    <cellStyle name="40% no 1. izcēluma" xfId="891" xr:uid="{00000000-0005-0000-0000-000030000000}"/>
    <cellStyle name="40% no 2. izcēluma" xfId="892" xr:uid="{00000000-0005-0000-0000-000031000000}"/>
    <cellStyle name="40% no 3. izcēluma" xfId="893" xr:uid="{00000000-0005-0000-0000-000032000000}"/>
    <cellStyle name="40% no 4. izcēluma" xfId="894" xr:uid="{00000000-0005-0000-0000-000033000000}"/>
    <cellStyle name="40% no 5. izcēluma" xfId="895" xr:uid="{00000000-0005-0000-0000-000034000000}"/>
    <cellStyle name="40% no 6. izcēluma" xfId="896" xr:uid="{00000000-0005-0000-0000-000035000000}"/>
    <cellStyle name="5. izcēlums 2" xfId="897" xr:uid="{00000000-0005-0000-0000-000036000000}"/>
    <cellStyle name="6. izcēlums 2" xfId="898" xr:uid="{00000000-0005-0000-0000-000037000000}"/>
    <cellStyle name="60% - Accent1 2" xfId="47" xr:uid="{00000000-0005-0000-0000-000038000000}"/>
    <cellStyle name="60% - Accent1 2 2" xfId="48" xr:uid="{00000000-0005-0000-0000-000039000000}"/>
    <cellStyle name="60% - Accent1 2 3" xfId="49" xr:uid="{00000000-0005-0000-0000-00003A000000}"/>
    <cellStyle name="60% - Accent2 2" xfId="50" xr:uid="{00000000-0005-0000-0000-00003B000000}"/>
    <cellStyle name="60% - Accent2 2 2" xfId="51" xr:uid="{00000000-0005-0000-0000-00003C000000}"/>
    <cellStyle name="60% - Accent2 2 3" xfId="52" xr:uid="{00000000-0005-0000-0000-00003D000000}"/>
    <cellStyle name="60% - Accent3 2" xfId="53" xr:uid="{00000000-0005-0000-0000-00003E000000}"/>
    <cellStyle name="60% - Accent3 2 2" xfId="54" xr:uid="{00000000-0005-0000-0000-00003F000000}"/>
    <cellStyle name="60% - Accent3 2 3" xfId="55" xr:uid="{00000000-0005-0000-0000-000040000000}"/>
    <cellStyle name="60% - Accent4 2" xfId="56" xr:uid="{00000000-0005-0000-0000-000041000000}"/>
    <cellStyle name="60% - Accent4 2 2" xfId="57" xr:uid="{00000000-0005-0000-0000-000042000000}"/>
    <cellStyle name="60% - Accent4 2 3" xfId="58" xr:uid="{00000000-0005-0000-0000-000043000000}"/>
    <cellStyle name="60% - Accent5 2" xfId="59" xr:uid="{00000000-0005-0000-0000-000044000000}"/>
    <cellStyle name="60% - Accent5 2 2" xfId="60" xr:uid="{00000000-0005-0000-0000-000045000000}"/>
    <cellStyle name="60% - Accent5 2 3" xfId="61" xr:uid="{00000000-0005-0000-0000-000046000000}"/>
    <cellStyle name="60% - Accent6 2" xfId="62" xr:uid="{00000000-0005-0000-0000-000047000000}"/>
    <cellStyle name="60% - Accent6 2 2" xfId="63" xr:uid="{00000000-0005-0000-0000-000048000000}"/>
    <cellStyle name="60% - Accent6 2 3" xfId="64" xr:uid="{00000000-0005-0000-0000-000049000000}"/>
    <cellStyle name="60% no 1. izcēluma" xfId="899" xr:uid="{00000000-0005-0000-0000-00004A000000}"/>
    <cellStyle name="60% no 2. izcēluma" xfId="900" xr:uid="{00000000-0005-0000-0000-00004B000000}"/>
    <cellStyle name="60% no 3. izcēluma" xfId="901" xr:uid="{00000000-0005-0000-0000-00004C000000}"/>
    <cellStyle name="60% no 4. izcēluma" xfId="902" xr:uid="{00000000-0005-0000-0000-00004D000000}"/>
    <cellStyle name="60% no 5. izcēluma" xfId="903" xr:uid="{00000000-0005-0000-0000-00004E000000}"/>
    <cellStyle name="60% no 6. izcēluma" xfId="904" xr:uid="{00000000-0005-0000-0000-00004F000000}"/>
    <cellStyle name="Accent1 - 20%" xfId="65" xr:uid="{00000000-0005-0000-0000-000050000000}"/>
    <cellStyle name="Accent1 - 20% 2" xfId="66" xr:uid="{00000000-0005-0000-0000-000051000000}"/>
    <cellStyle name="Accent1 - 40%" xfId="67" xr:uid="{00000000-0005-0000-0000-000052000000}"/>
    <cellStyle name="Accent1 - 40% 2" xfId="68" xr:uid="{00000000-0005-0000-0000-000053000000}"/>
    <cellStyle name="Accent1 - 60%" xfId="69" xr:uid="{00000000-0005-0000-0000-000054000000}"/>
    <cellStyle name="Accent1 - 60% 2" xfId="70" xr:uid="{00000000-0005-0000-0000-000055000000}"/>
    <cellStyle name="Accent1 10" xfId="71" xr:uid="{00000000-0005-0000-0000-000056000000}"/>
    <cellStyle name="Accent1 11" xfId="72" xr:uid="{00000000-0005-0000-0000-000057000000}"/>
    <cellStyle name="Accent1 12" xfId="73" xr:uid="{00000000-0005-0000-0000-000058000000}"/>
    <cellStyle name="Accent1 13" xfId="74" xr:uid="{00000000-0005-0000-0000-000059000000}"/>
    <cellStyle name="Accent1 14" xfId="75" xr:uid="{00000000-0005-0000-0000-00005A000000}"/>
    <cellStyle name="Accent1 15" xfId="76" xr:uid="{00000000-0005-0000-0000-00005B000000}"/>
    <cellStyle name="Accent1 16" xfId="77" xr:uid="{00000000-0005-0000-0000-00005C000000}"/>
    <cellStyle name="Accent1 17" xfId="78" xr:uid="{00000000-0005-0000-0000-00005D000000}"/>
    <cellStyle name="Accent1 18" xfId="79" xr:uid="{00000000-0005-0000-0000-00005E000000}"/>
    <cellStyle name="Accent1 19" xfId="80" xr:uid="{00000000-0005-0000-0000-00005F000000}"/>
    <cellStyle name="Accent1 2" xfId="81" xr:uid="{00000000-0005-0000-0000-000060000000}"/>
    <cellStyle name="Accent1 20" xfId="82" xr:uid="{00000000-0005-0000-0000-000061000000}"/>
    <cellStyle name="Accent1 21" xfId="83" xr:uid="{00000000-0005-0000-0000-000062000000}"/>
    <cellStyle name="Accent1 22" xfId="84" xr:uid="{00000000-0005-0000-0000-000063000000}"/>
    <cellStyle name="Accent1 23" xfId="85" xr:uid="{00000000-0005-0000-0000-000064000000}"/>
    <cellStyle name="Accent1 24" xfId="86" xr:uid="{00000000-0005-0000-0000-000065000000}"/>
    <cellStyle name="Accent1 25" xfId="87" xr:uid="{00000000-0005-0000-0000-000066000000}"/>
    <cellStyle name="Accent1 26" xfId="88" xr:uid="{00000000-0005-0000-0000-000067000000}"/>
    <cellStyle name="Accent1 27" xfId="89" xr:uid="{00000000-0005-0000-0000-000068000000}"/>
    <cellStyle name="Accent1 28" xfId="90" xr:uid="{00000000-0005-0000-0000-000069000000}"/>
    <cellStyle name="Accent1 29" xfId="91" xr:uid="{00000000-0005-0000-0000-00006A000000}"/>
    <cellStyle name="Accent1 3" xfId="92" xr:uid="{00000000-0005-0000-0000-00006B000000}"/>
    <cellStyle name="Accent1 30" xfId="93" xr:uid="{00000000-0005-0000-0000-00006C000000}"/>
    <cellStyle name="Accent1 31" xfId="94" xr:uid="{00000000-0005-0000-0000-00006D000000}"/>
    <cellStyle name="Accent1 32" xfId="95" xr:uid="{00000000-0005-0000-0000-00006E000000}"/>
    <cellStyle name="Accent1 33" xfId="96" xr:uid="{00000000-0005-0000-0000-00006F000000}"/>
    <cellStyle name="Accent1 34" xfId="97" xr:uid="{00000000-0005-0000-0000-000070000000}"/>
    <cellStyle name="Accent1 35" xfId="98" xr:uid="{00000000-0005-0000-0000-000071000000}"/>
    <cellStyle name="Accent1 36" xfId="99" xr:uid="{00000000-0005-0000-0000-000072000000}"/>
    <cellStyle name="Accent1 37" xfId="100" xr:uid="{00000000-0005-0000-0000-000073000000}"/>
    <cellStyle name="Accent1 38" xfId="101" xr:uid="{00000000-0005-0000-0000-000074000000}"/>
    <cellStyle name="Accent1 39" xfId="102" xr:uid="{00000000-0005-0000-0000-000075000000}"/>
    <cellStyle name="Accent1 4" xfId="103" xr:uid="{00000000-0005-0000-0000-000076000000}"/>
    <cellStyle name="Accent1 40" xfId="104" xr:uid="{00000000-0005-0000-0000-000077000000}"/>
    <cellStyle name="Accent1 41" xfId="105" xr:uid="{00000000-0005-0000-0000-000078000000}"/>
    <cellStyle name="Accent1 42" xfId="106" xr:uid="{00000000-0005-0000-0000-000079000000}"/>
    <cellStyle name="Accent1 43" xfId="107" xr:uid="{00000000-0005-0000-0000-00007A000000}"/>
    <cellStyle name="Accent1 44" xfId="108" xr:uid="{00000000-0005-0000-0000-00007B000000}"/>
    <cellStyle name="Accent1 45" xfId="109" xr:uid="{00000000-0005-0000-0000-00007C000000}"/>
    <cellStyle name="Accent1 46" xfId="110" xr:uid="{00000000-0005-0000-0000-00007D000000}"/>
    <cellStyle name="Accent1 5" xfId="111" xr:uid="{00000000-0005-0000-0000-00007E000000}"/>
    <cellStyle name="Accent1 6" xfId="112" xr:uid="{00000000-0005-0000-0000-00007F000000}"/>
    <cellStyle name="Accent1 7" xfId="113" xr:uid="{00000000-0005-0000-0000-000080000000}"/>
    <cellStyle name="Accent1 8" xfId="114" xr:uid="{00000000-0005-0000-0000-000081000000}"/>
    <cellStyle name="Accent1 9" xfId="115" xr:uid="{00000000-0005-0000-0000-000082000000}"/>
    <cellStyle name="Accent2 - 20%" xfId="116" xr:uid="{00000000-0005-0000-0000-000083000000}"/>
    <cellStyle name="Accent2 - 20% 2" xfId="117" xr:uid="{00000000-0005-0000-0000-000084000000}"/>
    <cellStyle name="Accent2 - 40%" xfId="118" xr:uid="{00000000-0005-0000-0000-000085000000}"/>
    <cellStyle name="Accent2 - 40% 2" xfId="119" xr:uid="{00000000-0005-0000-0000-000086000000}"/>
    <cellStyle name="Accent2 - 60%" xfId="120" xr:uid="{00000000-0005-0000-0000-000087000000}"/>
    <cellStyle name="Accent2 - 60% 2" xfId="121" xr:uid="{00000000-0005-0000-0000-000088000000}"/>
    <cellStyle name="Accent2 10" xfId="122" xr:uid="{00000000-0005-0000-0000-000089000000}"/>
    <cellStyle name="Accent2 11" xfId="123" xr:uid="{00000000-0005-0000-0000-00008A000000}"/>
    <cellStyle name="Accent2 12" xfId="124" xr:uid="{00000000-0005-0000-0000-00008B000000}"/>
    <cellStyle name="Accent2 13" xfId="125" xr:uid="{00000000-0005-0000-0000-00008C000000}"/>
    <cellStyle name="Accent2 14" xfId="126" xr:uid="{00000000-0005-0000-0000-00008D000000}"/>
    <cellStyle name="Accent2 15" xfId="127" xr:uid="{00000000-0005-0000-0000-00008E000000}"/>
    <cellStyle name="Accent2 16" xfId="128" xr:uid="{00000000-0005-0000-0000-00008F000000}"/>
    <cellStyle name="Accent2 17" xfId="129" xr:uid="{00000000-0005-0000-0000-000090000000}"/>
    <cellStyle name="Accent2 18" xfId="130" xr:uid="{00000000-0005-0000-0000-000091000000}"/>
    <cellStyle name="Accent2 19" xfId="131" xr:uid="{00000000-0005-0000-0000-000092000000}"/>
    <cellStyle name="Accent2 2" xfId="132" xr:uid="{00000000-0005-0000-0000-000093000000}"/>
    <cellStyle name="Accent2 20" xfId="133" xr:uid="{00000000-0005-0000-0000-000094000000}"/>
    <cellStyle name="Accent2 21" xfId="134" xr:uid="{00000000-0005-0000-0000-000095000000}"/>
    <cellStyle name="Accent2 22" xfId="135" xr:uid="{00000000-0005-0000-0000-000096000000}"/>
    <cellStyle name="Accent2 23" xfId="136" xr:uid="{00000000-0005-0000-0000-000097000000}"/>
    <cellStyle name="Accent2 24" xfId="137" xr:uid="{00000000-0005-0000-0000-000098000000}"/>
    <cellStyle name="Accent2 25" xfId="138" xr:uid="{00000000-0005-0000-0000-000099000000}"/>
    <cellStyle name="Accent2 26" xfId="139" xr:uid="{00000000-0005-0000-0000-00009A000000}"/>
    <cellStyle name="Accent2 27" xfId="140" xr:uid="{00000000-0005-0000-0000-00009B000000}"/>
    <cellStyle name="Accent2 28" xfId="141" xr:uid="{00000000-0005-0000-0000-00009C000000}"/>
    <cellStyle name="Accent2 29" xfId="142" xr:uid="{00000000-0005-0000-0000-00009D000000}"/>
    <cellStyle name="Accent2 3" xfId="143" xr:uid="{00000000-0005-0000-0000-00009E000000}"/>
    <cellStyle name="Accent2 30" xfId="144" xr:uid="{00000000-0005-0000-0000-00009F000000}"/>
    <cellStyle name="Accent2 31" xfId="145" xr:uid="{00000000-0005-0000-0000-0000A0000000}"/>
    <cellStyle name="Accent2 32" xfId="146" xr:uid="{00000000-0005-0000-0000-0000A1000000}"/>
    <cellStyle name="Accent2 33" xfId="147" xr:uid="{00000000-0005-0000-0000-0000A2000000}"/>
    <cellStyle name="Accent2 34" xfId="148" xr:uid="{00000000-0005-0000-0000-0000A3000000}"/>
    <cellStyle name="Accent2 35" xfId="149" xr:uid="{00000000-0005-0000-0000-0000A4000000}"/>
    <cellStyle name="Accent2 36" xfId="150" xr:uid="{00000000-0005-0000-0000-0000A5000000}"/>
    <cellStyle name="Accent2 37" xfId="151" xr:uid="{00000000-0005-0000-0000-0000A6000000}"/>
    <cellStyle name="Accent2 38" xfId="152" xr:uid="{00000000-0005-0000-0000-0000A7000000}"/>
    <cellStyle name="Accent2 39" xfId="153" xr:uid="{00000000-0005-0000-0000-0000A8000000}"/>
    <cellStyle name="Accent2 4" xfId="154" xr:uid="{00000000-0005-0000-0000-0000A9000000}"/>
    <cellStyle name="Accent2 40" xfId="155" xr:uid="{00000000-0005-0000-0000-0000AA000000}"/>
    <cellStyle name="Accent2 41" xfId="156" xr:uid="{00000000-0005-0000-0000-0000AB000000}"/>
    <cellStyle name="Accent2 42" xfId="157" xr:uid="{00000000-0005-0000-0000-0000AC000000}"/>
    <cellStyle name="Accent2 43" xfId="158" xr:uid="{00000000-0005-0000-0000-0000AD000000}"/>
    <cellStyle name="Accent2 44" xfId="159" xr:uid="{00000000-0005-0000-0000-0000AE000000}"/>
    <cellStyle name="Accent2 45" xfId="160" xr:uid="{00000000-0005-0000-0000-0000AF000000}"/>
    <cellStyle name="Accent2 46" xfId="161" xr:uid="{00000000-0005-0000-0000-0000B0000000}"/>
    <cellStyle name="Accent2 5" xfId="162" xr:uid="{00000000-0005-0000-0000-0000B1000000}"/>
    <cellStyle name="Accent2 6" xfId="163" xr:uid="{00000000-0005-0000-0000-0000B2000000}"/>
    <cellStyle name="Accent2 7" xfId="164" xr:uid="{00000000-0005-0000-0000-0000B3000000}"/>
    <cellStyle name="Accent2 8" xfId="165" xr:uid="{00000000-0005-0000-0000-0000B4000000}"/>
    <cellStyle name="Accent2 9" xfId="166" xr:uid="{00000000-0005-0000-0000-0000B5000000}"/>
    <cellStyle name="Accent3 - 20%" xfId="167" xr:uid="{00000000-0005-0000-0000-0000B6000000}"/>
    <cellStyle name="Accent3 - 20% 2" xfId="168" xr:uid="{00000000-0005-0000-0000-0000B7000000}"/>
    <cellStyle name="Accent3 - 40%" xfId="169" xr:uid="{00000000-0005-0000-0000-0000B8000000}"/>
    <cellStyle name="Accent3 - 40% 2" xfId="170" xr:uid="{00000000-0005-0000-0000-0000B9000000}"/>
    <cellStyle name="Accent3 - 60%" xfId="171" xr:uid="{00000000-0005-0000-0000-0000BA000000}"/>
    <cellStyle name="Accent3 - 60% 2" xfId="172" xr:uid="{00000000-0005-0000-0000-0000BB000000}"/>
    <cellStyle name="Accent3 10" xfId="173" xr:uid="{00000000-0005-0000-0000-0000BC000000}"/>
    <cellStyle name="Accent3 11" xfId="174" xr:uid="{00000000-0005-0000-0000-0000BD000000}"/>
    <cellStyle name="Accent3 12" xfId="175" xr:uid="{00000000-0005-0000-0000-0000BE000000}"/>
    <cellStyle name="Accent3 13" xfId="176" xr:uid="{00000000-0005-0000-0000-0000BF000000}"/>
    <cellStyle name="Accent3 14" xfId="177" xr:uid="{00000000-0005-0000-0000-0000C0000000}"/>
    <cellStyle name="Accent3 15" xfId="178" xr:uid="{00000000-0005-0000-0000-0000C1000000}"/>
    <cellStyle name="Accent3 16" xfId="179" xr:uid="{00000000-0005-0000-0000-0000C2000000}"/>
    <cellStyle name="Accent3 17" xfId="180" xr:uid="{00000000-0005-0000-0000-0000C3000000}"/>
    <cellStyle name="Accent3 18" xfId="181" xr:uid="{00000000-0005-0000-0000-0000C4000000}"/>
    <cellStyle name="Accent3 19" xfId="182" xr:uid="{00000000-0005-0000-0000-0000C5000000}"/>
    <cellStyle name="Accent3 2" xfId="183" xr:uid="{00000000-0005-0000-0000-0000C6000000}"/>
    <cellStyle name="Accent3 2 2" xfId="184" xr:uid="{00000000-0005-0000-0000-0000C7000000}"/>
    <cellStyle name="Accent3 2 3" xfId="185" xr:uid="{00000000-0005-0000-0000-0000C8000000}"/>
    <cellStyle name="Accent3 20" xfId="186" xr:uid="{00000000-0005-0000-0000-0000C9000000}"/>
    <cellStyle name="Accent3 21" xfId="187" xr:uid="{00000000-0005-0000-0000-0000CA000000}"/>
    <cellStyle name="Accent3 22" xfId="188" xr:uid="{00000000-0005-0000-0000-0000CB000000}"/>
    <cellStyle name="Accent3 23" xfId="189" xr:uid="{00000000-0005-0000-0000-0000CC000000}"/>
    <cellStyle name="Accent3 24" xfId="190" xr:uid="{00000000-0005-0000-0000-0000CD000000}"/>
    <cellStyle name="Accent3 25" xfId="191" xr:uid="{00000000-0005-0000-0000-0000CE000000}"/>
    <cellStyle name="Accent3 26" xfId="192" xr:uid="{00000000-0005-0000-0000-0000CF000000}"/>
    <cellStyle name="Accent3 27" xfId="193" xr:uid="{00000000-0005-0000-0000-0000D0000000}"/>
    <cellStyle name="Accent3 28" xfId="194" xr:uid="{00000000-0005-0000-0000-0000D1000000}"/>
    <cellStyle name="Accent3 29" xfId="195" xr:uid="{00000000-0005-0000-0000-0000D2000000}"/>
    <cellStyle name="Accent3 3" xfId="196" xr:uid="{00000000-0005-0000-0000-0000D3000000}"/>
    <cellStyle name="Accent3 30" xfId="197" xr:uid="{00000000-0005-0000-0000-0000D4000000}"/>
    <cellStyle name="Accent3 31" xfId="198" xr:uid="{00000000-0005-0000-0000-0000D5000000}"/>
    <cellStyle name="Accent3 32" xfId="199" xr:uid="{00000000-0005-0000-0000-0000D6000000}"/>
    <cellStyle name="Accent3 33" xfId="200" xr:uid="{00000000-0005-0000-0000-0000D7000000}"/>
    <cellStyle name="Accent3 34" xfId="201" xr:uid="{00000000-0005-0000-0000-0000D8000000}"/>
    <cellStyle name="Accent3 35" xfId="202" xr:uid="{00000000-0005-0000-0000-0000D9000000}"/>
    <cellStyle name="Accent3 36" xfId="203" xr:uid="{00000000-0005-0000-0000-0000DA000000}"/>
    <cellStyle name="Accent3 37" xfId="204" xr:uid="{00000000-0005-0000-0000-0000DB000000}"/>
    <cellStyle name="Accent3 38" xfId="205" xr:uid="{00000000-0005-0000-0000-0000DC000000}"/>
    <cellStyle name="Accent3 39" xfId="206" xr:uid="{00000000-0005-0000-0000-0000DD000000}"/>
    <cellStyle name="Accent3 4" xfId="207" xr:uid="{00000000-0005-0000-0000-0000DE000000}"/>
    <cellStyle name="Accent3 4 2" xfId="951" xr:uid="{00000000-0005-0000-0000-0000DF000000}"/>
    <cellStyle name="Accent3 40" xfId="208" xr:uid="{00000000-0005-0000-0000-0000E0000000}"/>
    <cellStyle name="Accent3 41" xfId="209" xr:uid="{00000000-0005-0000-0000-0000E1000000}"/>
    <cellStyle name="Accent3 42" xfId="210" xr:uid="{00000000-0005-0000-0000-0000E2000000}"/>
    <cellStyle name="Accent3 43" xfId="211" xr:uid="{00000000-0005-0000-0000-0000E3000000}"/>
    <cellStyle name="Accent3 44" xfId="212" xr:uid="{00000000-0005-0000-0000-0000E4000000}"/>
    <cellStyle name="Accent3 45" xfId="213" xr:uid="{00000000-0005-0000-0000-0000E5000000}"/>
    <cellStyle name="Accent3 46" xfId="214" xr:uid="{00000000-0005-0000-0000-0000E6000000}"/>
    <cellStyle name="Accent3 5" xfId="215" xr:uid="{00000000-0005-0000-0000-0000E7000000}"/>
    <cellStyle name="Accent3 6" xfId="216" xr:uid="{00000000-0005-0000-0000-0000E8000000}"/>
    <cellStyle name="Accent3 7" xfId="217" xr:uid="{00000000-0005-0000-0000-0000E9000000}"/>
    <cellStyle name="Accent3 8" xfId="218" xr:uid="{00000000-0005-0000-0000-0000EA000000}"/>
    <cellStyle name="Accent3 9" xfId="219" xr:uid="{00000000-0005-0000-0000-0000EB000000}"/>
    <cellStyle name="Accent4 - 20%" xfId="220" xr:uid="{00000000-0005-0000-0000-0000EC000000}"/>
    <cellStyle name="Accent4 - 20% 2" xfId="221" xr:uid="{00000000-0005-0000-0000-0000ED000000}"/>
    <cellStyle name="Accent4 - 40%" xfId="222" xr:uid="{00000000-0005-0000-0000-0000EE000000}"/>
    <cellStyle name="Accent4 - 40% 2" xfId="223" xr:uid="{00000000-0005-0000-0000-0000EF000000}"/>
    <cellStyle name="Accent4 - 60%" xfId="224" xr:uid="{00000000-0005-0000-0000-0000F0000000}"/>
    <cellStyle name="Accent4 - 60% 2" xfId="225" xr:uid="{00000000-0005-0000-0000-0000F1000000}"/>
    <cellStyle name="Accent4 10" xfId="226" xr:uid="{00000000-0005-0000-0000-0000F2000000}"/>
    <cellStyle name="Accent4 11" xfId="227" xr:uid="{00000000-0005-0000-0000-0000F3000000}"/>
    <cellStyle name="Accent4 12" xfId="228" xr:uid="{00000000-0005-0000-0000-0000F4000000}"/>
    <cellStyle name="Accent4 13" xfId="229" xr:uid="{00000000-0005-0000-0000-0000F5000000}"/>
    <cellStyle name="Accent4 14" xfId="230" xr:uid="{00000000-0005-0000-0000-0000F6000000}"/>
    <cellStyle name="Accent4 15" xfId="231" xr:uid="{00000000-0005-0000-0000-0000F7000000}"/>
    <cellStyle name="Accent4 16" xfId="232" xr:uid="{00000000-0005-0000-0000-0000F8000000}"/>
    <cellStyle name="Accent4 17" xfId="233" xr:uid="{00000000-0005-0000-0000-0000F9000000}"/>
    <cellStyle name="Accent4 18" xfId="234" xr:uid="{00000000-0005-0000-0000-0000FA000000}"/>
    <cellStyle name="Accent4 19" xfId="235" xr:uid="{00000000-0005-0000-0000-0000FB000000}"/>
    <cellStyle name="Accent4 2" xfId="236" xr:uid="{00000000-0005-0000-0000-0000FC000000}"/>
    <cellStyle name="Accent4 2 2" xfId="237" xr:uid="{00000000-0005-0000-0000-0000FD000000}"/>
    <cellStyle name="Accent4 2 3" xfId="238" xr:uid="{00000000-0005-0000-0000-0000FE000000}"/>
    <cellStyle name="Accent4 20" xfId="239" xr:uid="{00000000-0005-0000-0000-0000FF000000}"/>
    <cellStyle name="Accent4 21" xfId="240" xr:uid="{00000000-0005-0000-0000-000000010000}"/>
    <cellStyle name="Accent4 22" xfId="241" xr:uid="{00000000-0005-0000-0000-000001010000}"/>
    <cellStyle name="Accent4 23" xfId="242" xr:uid="{00000000-0005-0000-0000-000002010000}"/>
    <cellStyle name="Accent4 24" xfId="243" xr:uid="{00000000-0005-0000-0000-000003010000}"/>
    <cellStyle name="Accent4 25" xfId="244" xr:uid="{00000000-0005-0000-0000-000004010000}"/>
    <cellStyle name="Accent4 26" xfId="245" xr:uid="{00000000-0005-0000-0000-000005010000}"/>
    <cellStyle name="Accent4 27" xfId="246" xr:uid="{00000000-0005-0000-0000-000006010000}"/>
    <cellStyle name="Accent4 28" xfId="247" xr:uid="{00000000-0005-0000-0000-000007010000}"/>
    <cellStyle name="Accent4 29" xfId="248" xr:uid="{00000000-0005-0000-0000-000008010000}"/>
    <cellStyle name="Accent4 3" xfId="249" xr:uid="{00000000-0005-0000-0000-000009010000}"/>
    <cellStyle name="Accent4 30" xfId="250" xr:uid="{00000000-0005-0000-0000-00000A010000}"/>
    <cellStyle name="Accent4 31" xfId="251" xr:uid="{00000000-0005-0000-0000-00000B010000}"/>
    <cellStyle name="Accent4 32" xfId="252" xr:uid="{00000000-0005-0000-0000-00000C010000}"/>
    <cellStyle name="Accent4 33" xfId="253" xr:uid="{00000000-0005-0000-0000-00000D010000}"/>
    <cellStyle name="Accent4 34" xfId="254" xr:uid="{00000000-0005-0000-0000-00000E010000}"/>
    <cellStyle name="Accent4 35" xfId="255" xr:uid="{00000000-0005-0000-0000-00000F010000}"/>
    <cellStyle name="Accent4 36" xfId="256" xr:uid="{00000000-0005-0000-0000-000010010000}"/>
    <cellStyle name="Accent4 37" xfId="257" xr:uid="{00000000-0005-0000-0000-000011010000}"/>
    <cellStyle name="Accent4 38" xfId="258" xr:uid="{00000000-0005-0000-0000-000012010000}"/>
    <cellStyle name="Accent4 39" xfId="259" xr:uid="{00000000-0005-0000-0000-000013010000}"/>
    <cellStyle name="Accent4 4" xfId="260" xr:uid="{00000000-0005-0000-0000-000014010000}"/>
    <cellStyle name="Accent4 4 2" xfId="952" xr:uid="{00000000-0005-0000-0000-000015010000}"/>
    <cellStyle name="Accent4 40" xfId="261" xr:uid="{00000000-0005-0000-0000-000016010000}"/>
    <cellStyle name="Accent4 41" xfId="262" xr:uid="{00000000-0005-0000-0000-000017010000}"/>
    <cellStyle name="Accent4 42" xfId="263" xr:uid="{00000000-0005-0000-0000-000018010000}"/>
    <cellStyle name="Accent4 43" xfId="264" xr:uid="{00000000-0005-0000-0000-000019010000}"/>
    <cellStyle name="Accent4 44" xfId="265" xr:uid="{00000000-0005-0000-0000-00001A010000}"/>
    <cellStyle name="Accent4 45" xfId="266" xr:uid="{00000000-0005-0000-0000-00001B010000}"/>
    <cellStyle name="Accent4 46" xfId="267" xr:uid="{00000000-0005-0000-0000-00001C010000}"/>
    <cellStyle name="Accent4 5" xfId="268" xr:uid="{00000000-0005-0000-0000-00001D010000}"/>
    <cellStyle name="Accent4 6" xfId="269" xr:uid="{00000000-0005-0000-0000-00001E010000}"/>
    <cellStyle name="Accent4 7" xfId="270" xr:uid="{00000000-0005-0000-0000-00001F010000}"/>
    <cellStyle name="Accent4 8" xfId="271" xr:uid="{00000000-0005-0000-0000-000020010000}"/>
    <cellStyle name="Accent4 9" xfId="272" xr:uid="{00000000-0005-0000-0000-000021010000}"/>
    <cellStyle name="Accent5 - 20%" xfId="273" xr:uid="{00000000-0005-0000-0000-000022010000}"/>
    <cellStyle name="Accent5 - 20% 2" xfId="274" xr:uid="{00000000-0005-0000-0000-000023010000}"/>
    <cellStyle name="Accent5 - 40%" xfId="275" xr:uid="{00000000-0005-0000-0000-000024010000}"/>
    <cellStyle name="Accent5 - 60%" xfId="276" xr:uid="{00000000-0005-0000-0000-000025010000}"/>
    <cellStyle name="Accent5 - 60% 2" xfId="277" xr:uid="{00000000-0005-0000-0000-000026010000}"/>
    <cellStyle name="Accent5 10" xfId="278" xr:uid="{00000000-0005-0000-0000-000027010000}"/>
    <cellStyle name="Accent5 11" xfId="279" xr:uid="{00000000-0005-0000-0000-000028010000}"/>
    <cellStyle name="Accent5 12" xfId="280" xr:uid="{00000000-0005-0000-0000-000029010000}"/>
    <cellStyle name="Accent5 13" xfId="281" xr:uid="{00000000-0005-0000-0000-00002A010000}"/>
    <cellStyle name="Accent5 14" xfId="282" xr:uid="{00000000-0005-0000-0000-00002B010000}"/>
    <cellStyle name="Accent5 15" xfId="283" xr:uid="{00000000-0005-0000-0000-00002C010000}"/>
    <cellStyle name="Accent5 16" xfId="284" xr:uid="{00000000-0005-0000-0000-00002D010000}"/>
    <cellStyle name="Accent5 17" xfId="285" xr:uid="{00000000-0005-0000-0000-00002E010000}"/>
    <cellStyle name="Accent5 18" xfId="286" xr:uid="{00000000-0005-0000-0000-00002F010000}"/>
    <cellStyle name="Accent5 19" xfId="287" xr:uid="{00000000-0005-0000-0000-000030010000}"/>
    <cellStyle name="Accent5 2" xfId="288" xr:uid="{00000000-0005-0000-0000-000031010000}"/>
    <cellStyle name="Accent5 2 2" xfId="289" xr:uid="{00000000-0005-0000-0000-000032010000}"/>
    <cellStyle name="Accent5 2 3" xfId="290" xr:uid="{00000000-0005-0000-0000-000033010000}"/>
    <cellStyle name="Accent5 20" xfId="291" xr:uid="{00000000-0005-0000-0000-000034010000}"/>
    <cellStyle name="Accent5 21" xfId="292" xr:uid="{00000000-0005-0000-0000-000035010000}"/>
    <cellStyle name="Accent5 22" xfId="293" xr:uid="{00000000-0005-0000-0000-000036010000}"/>
    <cellStyle name="Accent5 23" xfId="294" xr:uid="{00000000-0005-0000-0000-000037010000}"/>
    <cellStyle name="Accent5 24" xfId="295" xr:uid="{00000000-0005-0000-0000-000038010000}"/>
    <cellStyle name="Accent5 25" xfId="296" xr:uid="{00000000-0005-0000-0000-000039010000}"/>
    <cellStyle name="Accent5 26" xfId="297" xr:uid="{00000000-0005-0000-0000-00003A010000}"/>
    <cellStyle name="Accent5 27" xfId="298" xr:uid="{00000000-0005-0000-0000-00003B010000}"/>
    <cellStyle name="Accent5 28" xfId="299" xr:uid="{00000000-0005-0000-0000-00003C010000}"/>
    <cellStyle name="Accent5 29" xfId="300" xr:uid="{00000000-0005-0000-0000-00003D010000}"/>
    <cellStyle name="Accent5 3" xfId="301" xr:uid="{00000000-0005-0000-0000-00003E010000}"/>
    <cellStyle name="Accent5 30" xfId="302" xr:uid="{00000000-0005-0000-0000-00003F010000}"/>
    <cellStyle name="Accent5 31" xfId="303" xr:uid="{00000000-0005-0000-0000-000040010000}"/>
    <cellStyle name="Accent5 32" xfId="304" xr:uid="{00000000-0005-0000-0000-000041010000}"/>
    <cellStyle name="Accent5 33" xfId="305" xr:uid="{00000000-0005-0000-0000-000042010000}"/>
    <cellStyle name="Accent5 34" xfId="306" xr:uid="{00000000-0005-0000-0000-000043010000}"/>
    <cellStyle name="Accent5 35" xfId="307" xr:uid="{00000000-0005-0000-0000-000044010000}"/>
    <cellStyle name="Accent5 36" xfId="308" xr:uid="{00000000-0005-0000-0000-000045010000}"/>
    <cellStyle name="Accent5 37" xfId="309" xr:uid="{00000000-0005-0000-0000-000046010000}"/>
    <cellStyle name="Accent5 38" xfId="310" xr:uid="{00000000-0005-0000-0000-000047010000}"/>
    <cellStyle name="Accent5 39" xfId="311" xr:uid="{00000000-0005-0000-0000-000048010000}"/>
    <cellStyle name="Accent5 4" xfId="312" xr:uid="{00000000-0005-0000-0000-000049010000}"/>
    <cellStyle name="Accent5 4 2" xfId="953" xr:uid="{00000000-0005-0000-0000-00004A010000}"/>
    <cellStyle name="Accent5 40" xfId="313" xr:uid="{00000000-0005-0000-0000-00004B010000}"/>
    <cellStyle name="Accent5 41" xfId="314" xr:uid="{00000000-0005-0000-0000-00004C010000}"/>
    <cellStyle name="Accent5 42" xfId="315" xr:uid="{00000000-0005-0000-0000-00004D010000}"/>
    <cellStyle name="Accent5 43" xfId="316" xr:uid="{00000000-0005-0000-0000-00004E010000}"/>
    <cellStyle name="Accent5 44" xfId="317" xr:uid="{00000000-0005-0000-0000-00004F010000}"/>
    <cellStyle name="Accent5 45" xfId="318" xr:uid="{00000000-0005-0000-0000-000050010000}"/>
    <cellStyle name="Accent5 46" xfId="319" xr:uid="{00000000-0005-0000-0000-000051010000}"/>
    <cellStyle name="Accent5 5" xfId="320" xr:uid="{00000000-0005-0000-0000-000052010000}"/>
    <cellStyle name="Accent5 6" xfId="321" xr:uid="{00000000-0005-0000-0000-000053010000}"/>
    <cellStyle name="Accent5 7" xfId="322" xr:uid="{00000000-0005-0000-0000-000054010000}"/>
    <cellStyle name="Accent5 8" xfId="323" xr:uid="{00000000-0005-0000-0000-000055010000}"/>
    <cellStyle name="Accent5 9" xfId="324" xr:uid="{00000000-0005-0000-0000-000056010000}"/>
    <cellStyle name="Accent6 - 20%" xfId="325" xr:uid="{00000000-0005-0000-0000-000057010000}"/>
    <cellStyle name="Accent6 - 40%" xfId="326" xr:uid="{00000000-0005-0000-0000-000058010000}"/>
    <cellStyle name="Accent6 - 40% 2" xfId="327" xr:uid="{00000000-0005-0000-0000-000059010000}"/>
    <cellStyle name="Accent6 - 60%" xfId="328" xr:uid="{00000000-0005-0000-0000-00005A010000}"/>
    <cellStyle name="Accent6 - 60% 2" xfId="329" xr:uid="{00000000-0005-0000-0000-00005B010000}"/>
    <cellStyle name="Accent6 10" xfId="330" xr:uid="{00000000-0005-0000-0000-00005C010000}"/>
    <cellStyle name="Accent6 11" xfId="331" xr:uid="{00000000-0005-0000-0000-00005D010000}"/>
    <cellStyle name="Accent6 12" xfId="332" xr:uid="{00000000-0005-0000-0000-00005E010000}"/>
    <cellStyle name="Accent6 13" xfId="333" xr:uid="{00000000-0005-0000-0000-00005F010000}"/>
    <cellStyle name="Accent6 14" xfId="334" xr:uid="{00000000-0005-0000-0000-000060010000}"/>
    <cellStyle name="Accent6 15" xfId="335" xr:uid="{00000000-0005-0000-0000-000061010000}"/>
    <cellStyle name="Accent6 16" xfId="336" xr:uid="{00000000-0005-0000-0000-000062010000}"/>
    <cellStyle name="Accent6 17" xfId="337" xr:uid="{00000000-0005-0000-0000-000063010000}"/>
    <cellStyle name="Accent6 18" xfId="338" xr:uid="{00000000-0005-0000-0000-000064010000}"/>
    <cellStyle name="Accent6 19" xfId="339" xr:uid="{00000000-0005-0000-0000-000065010000}"/>
    <cellStyle name="Accent6 2" xfId="340" xr:uid="{00000000-0005-0000-0000-000066010000}"/>
    <cellStyle name="Accent6 2 2" xfId="341" xr:uid="{00000000-0005-0000-0000-000067010000}"/>
    <cellStyle name="Accent6 2 3" xfId="342" xr:uid="{00000000-0005-0000-0000-000068010000}"/>
    <cellStyle name="Accent6 20" xfId="343" xr:uid="{00000000-0005-0000-0000-000069010000}"/>
    <cellStyle name="Accent6 21" xfId="344" xr:uid="{00000000-0005-0000-0000-00006A010000}"/>
    <cellStyle name="Accent6 22" xfId="345" xr:uid="{00000000-0005-0000-0000-00006B010000}"/>
    <cellStyle name="Accent6 23" xfId="346" xr:uid="{00000000-0005-0000-0000-00006C010000}"/>
    <cellStyle name="Accent6 24" xfId="347" xr:uid="{00000000-0005-0000-0000-00006D010000}"/>
    <cellStyle name="Accent6 25" xfId="348" xr:uid="{00000000-0005-0000-0000-00006E010000}"/>
    <cellStyle name="Accent6 26" xfId="349" xr:uid="{00000000-0005-0000-0000-00006F010000}"/>
    <cellStyle name="Accent6 27" xfId="350" xr:uid="{00000000-0005-0000-0000-000070010000}"/>
    <cellStyle name="Accent6 28" xfId="351" xr:uid="{00000000-0005-0000-0000-000071010000}"/>
    <cellStyle name="Accent6 29" xfId="352" xr:uid="{00000000-0005-0000-0000-000072010000}"/>
    <cellStyle name="Accent6 3" xfId="353" xr:uid="{00000000-0005-0000-0000-000073010000}"/>
    <cellStyle name="Accent6 30" xfId="354" xr:uid="{00000000-0005-0000-0000-000074010000}"/>
    <cellStyle name="Accent6 31" xfId="355" xr:uid="{00000000-0005-0000-0000-000075010000}"/>
    <cellStyle name="Accent6 32" xfId="356" xr:uid="{00000000-0005-0000-0000-000076010000}"/>
    <cellStyle name="Accent6 33" xfId="357" xr:uid="{00000000-0005-0000-0000-000077010000}"/>
    <cellStyle name="Accent6 34" xfId="358" xr:uid="{00000000-0005-0000-0000-000078010000}"/>
    <cellStyle name="Accent6 35" xfId="359" xr:uid="{00000000-0005-0000-0000-000079010000}"/>
    <cellStyle name="Accent6 36" xfId="360" xr:uid="{00000000-0005-0000-0000-00007A010000}"/>
    <cellStyle name="Accent6 37" xfId="361" xr:uid="{00000000-0005-0000-0000-00007B010000}"/>
    <cellStyle name="Accent6 38" xfId="362" xr:uid="{00000000-0005-0000-0000-00007C010000}"/>
    <cellStyle name="Accent6 39" xfId="363" xr:uid="{00000000-0005-0000-0000-00007D010000}"/>
    <cellStyle name="Accent6 4" xfId="364" xr:uid="{00000000-0005-0000-0000-00007E010000}"/>
    <cellStyle name="Accent6 4 2" xfId="954" xr:uid="{00000000-0005-0000-0000-00007F010000}"/>
    <cellStyle name="Accent6 40" xfId="365" xr:uid="{00000000-0005-0000-0000-000080010000}"/>
    <cellStyle name="Accent6 41" xfId="366" xr:uid="{00000000-0005-0000-0000-000081010000}"/>
    <cellStyle name="Accent6 42" xfId="367" xr:uid="{00000000-0005-0000-0000-000082010000}"/>
    <cellStyle name="Accent6 43" xfId="368" xr:uid="{00000000-0005-0000-0000-000083010000}"/>
    <cellStyle name="Accent6 44" xfId="369" xr:uid="{00000000-0005-0000-0000-000084010000}"/>
    <cellStyle name="Accent6 45" xfId="370" xr:uid="{00000000-0005-0000-0000-000085010000}"/>
    <cellStyle name="Accent6 46" xfId="371" xr:uid="{00000000-0005-0000-0000-000086010000}"/>
    <cellStyle name="Accent6 5" xfId="372" xr:uid="{00000000-0005-0000-0000-000087010000}"/>
    <cellStyle name="Accent6 6" xfId="373" xr:uid="{00000000-0005-0000-0000-000088010000}"/>
    <cellStyle name="Accent6 7" xfId="374" xr:uid="{00000000-0005-0000-0000-000089010000}"/>
    <cellStyle name="Accent6 8" xfId="375" xr:uid="{00000000-0005-0000-0000-00008A010000}"/>
    <cellStyle name="Accent6 9" xfId="376" xr:uid="{00000000-0005-0000-0000-00008B010000}"/>
    <cellStyle name="Aprēķināšana 2" xfId="905" xr:uid="{00000000-0005-0000-0000-00008C010000}"/>
    <cellStyle name="Bad 2" xfId="377" xr:uid="{00000000-0005-0000-0000-00008D010000}"/>
    <cellStyle name="Bad 2 2" xfId="378" xr:uid="{00000000-0005-0000-0000-00008E010000}"/>
    <cellStyle name="Bad 2 3" xfId="379" xr:uid="{00000000-0005-0000-0000-00008F010000}"/>
    <cellStyle name="Bad 3" xfId="380" xr:uid="{00000000-0005-0000-0000-000090010000}"/>
    <cellStyle name="Brīdinājuma teksts 2" xfId="906" xr:uid="{00000000-0005-0000-0000-000091010000}"/>
    <cellStyle name="Calculation 2" xfId="381" xr:uid="{00000000-0005-0000-0000-000092010000}"/>
    <cellStyle name="Calculation 2 2" xfId="382" xr:uid="{00000000-0005-0000-0000-000093010000}"/>
    <cellStyle name="Calculation 2 3" xfId="383" xr:uid="{00000000-0005-0000-0000-000094010000}"/>
    <cellStyle name="Calculation 2 4" xfId="384" xr:uid="{00000000-0005-0000-0000-000095010000}"/>
    <cellStyle name="Calculation 3" xfId="385" xr:uid="{00000000-0005-0000-0000-000096010000}"/>
    <cellStyle name="Check Cell 2" xfId="386" xr:uid="{00000000-0005-0000-0000-000097010000}"/>
    <cellStyle name="Check Cell 2 2" xfId="387" xr:uid="{00000000-0005-0000-0000-000098010000}"/>
    <cellStyle name="Check Cell 2 3" xfId="388" xr:uid="{00000000-0005-0000-0000-000099010000}"/>
    <cellStyle name="Check Cell 3" xfId="389" xr:uid="{00000000-0005-0000-0000-00009A010000}"/>
    <cellStyle name="Comma 2" xfId="390" xr:uid="{00000000-0005-0000-0000-00009B010000}"/>
    <cellStyle name="Comma 2 2" xfId="965" xr:uid="{00000000-0005-0000-0000-00009C010000}"/>
    <cellStyle name="Comma 3" xfId="967" xr:uid="{00000000-0005-0000-0000-00009D010000}"/>
    <cellStyle name="Datumi" xfId="391" xr:uid="{00000000-0005-0000-0000-00009E010000}"/>
    <cellStyle name="Emphasis 1" xfId="392" xr:uid="{00000000-0005-0000-0000-00009F010000}"/>
    <cellStyle name="Emphasis 1 2" xfId="393" xr:uid="{00000000-0005-0000-0000-0000A0010000}"/>
    <cellStyle name="Emphasis 2" xfId="394" xr:uid="{00000000-0005-0000-0000-0000A1010000}"/>
    <cellStyle name="Emphasis 2 2" xfId="395" xr:uid="{00000000-0005-0000-0000-0000A2010000}"/>
    <cellStyle name="Emphasis 3" xfId="396" xr:uid="{00000000-0005-0000-0000-0000A3010000}"/>
    <cellStyle name="exo" xfId="397" xr:uid="{00000000-0005-0000-0000-0000A4010000}"/>
    <cellStyle name="exo 2" xfId="398" xr:uid="{00000000-0005-0000-0000-0000A5010000}"/>
    <cellStyle name="exo 3" xfId="399" xr:uid="{00000000-0005-0000-0000-0000A6010000}"/>
    <cellStyle name="Explanatory Text 2" xfId="400" xr:uid="{00000000-0005-0000-0000-0000A7010000}"/>
    <cellStyle name="Explanatory Text 2 2" xfId="401" xr:uid="{00000000-0005-0000-0000-0000A8010000}"/>
    <cellStyle name="Explanatory Text 2 3" xfId="402" xr:uid="{00000000-0005-0000-0000-0000A9010000}"/>
    <cellStyle name="Good 2" xfId="403" xr:uid="{00000000-0005-0000-0000-0000AA010000}"/>
    <cellStyle name="Good 2 2" xfId="404" xr:uid="{00000000-0005-0000-0000-0000AB010000}"/>
    <cellStyle name="Good 2 3" xfId="405" xr:uid="{00000000-0005-0000-0000-0000AC010000}"/>
    <cellStyle name="Good 3" xfId="406" xr:uid="{00000000-0005-0000-0000-0000AD010000}"/>
    <cellStyle name="Heading 1 2" xfId="407" xr:uid="{00000000-0005-0000-0000-0000AE010000}"/>
    <cellStyle name="Heading 2 2" xfId="408" xr:uid="{00000000-0005-0000-0000-0000AF010000}"/>
    <cellStyle name="Heading 2 2 2" xfId="409" xr:uid="{00000000-0005-0000-0000-0000B0010000}"/>
    <cellStyle name="Heading 2 2 3" xfId="410" xr:uid="{00000000-0005-0000-0000-0000B1010000}"/>
    <cellStyle name="Heading 2 3" xfId="411" xr:uid="{00000000-0005-0000-0000-0000B2010000}"/>
    <cellStyle name="Heading 3 2" xfId="412" xr:uid="{00000000-0005-0000-0000-0000B3010000}"/>
    <cellStyle name="Heading 3 2 2" xfId="413" xr:uid="{00000000-0005-0000-0000-0000B4010000}"/>
    <cellStyle name="Heading 3 2 2 2" xfId="961" xr:uid="{00000000-0005-0000-0000-0000B5010000}"/>
    <cellStyle name="Heading 3 2 3" xfId="414" xr:uid="{00000000-0005-0000-0000-0000B6010000}"/>
    <cellStyle name="Heading 3 2 4" xfId="955" xr:uid="{00000000-0005-0000-0000-0000B7010000}"/>
    <cellStyle name="Heading 3 3" xfId="415" xr:uid="{00000000-0005-0000-0000-0000B8010000}"/>
    <cellStyle name="Heading 3 3 2" xfId="962" xr:uid="{00000000-0005-0000-0000-0000B9010000}"/>
    <cellStyle name="Heading 4 2" xfId="416" xr:uid="{00000000-0005-0000-0000-0000BA010000}"/>
    <cellStyle name="Hyperlink 2" xfId="417" xr:uid="{00000000-0005-0000-0000-0000BB010000}"/>
    <cellStyle name="Hyperlink 3" xfId="418" xr:uid="{00000000-0005-0000-0000-0000BC010000}"/>
    <cellStyle name="Ievade 2" xfId="907" xr:uid="{00000000-0005-0000-0000-0000BD010000}"/>
    <cellStyle name="Input 2" xfId="419" xr:uid="{00000000-0005-0000-0000-0000BE010000}"/>
    <cellStyle name="Input 2 2" xfId="420" xr:uid="{00000000-0005-0000-0000-0000BF010000}"/>
    <cellStyle name="Input 2 3" xfId="421" xr:uid="{00000000-0005-0000-0000-0000C0010000}"/>
    <cellStyle name="Input 2 4" xfId="422" xr:uid="{00000000-0005-0000-0000-0000C1010000}"/>
    <cellStyle name="Input 3" xfId="423" xr:uid="{00000000-0005-0000-0000-0000C2010000}"/>
    <cellStyle name="Izvade 2" xfId="908" xr:uid="{00000000-0005-0000-0000-0000C3010000}"/>
    <cellStyle name="Koefic." xfId="424" xr:uid="{00000000-0005-0000-0000-0000C4010000}"/>
    <cellStyle name="Koefic. 2" xfId="425" xr:uid="{00000000-0005-0000-0000-0000C5010000}"/>
    <cellStyle name="Koefic. 3" xfId="426" xr:uid="{00000000-0005-0000-0000-0000C6010000}"/>
    <cellStyle name="Komats 2" xfId="7" xr:uid="{00000000-0005-0000-0000-0000C7010000}"/>
    <cellStyle name="Kopsumma 2" xfId="909" xr:uid="{00000000-0005-0000-0000-0000C8010000}"/>
    <cellStyle name="Labs 2" xfId="910" xr:uid="{00000000-0005-0000-0000-0000C9010000}"/>
    <cellStyle name="Linked Cell 2" xfId="427" xr:uid="{00000000-0005-0000-0000-0000CA010000}"/>
    <cellStyle name="Linked Cell 2 2" xfId="428" xr:uid="{00000000-0005-0000-0000-0000CB010000}"/>
    <cellStyle name="Linked Cell 2 3" xfId="429" xr:uid="{00000000-0005-0000-0000-0000CC010000}"/>
    <cellStyle name="Linked Cell 3" xfId="430" xr:uid="{00000000-0005-0000-0000-0000CD010000}"/>
    <cellStyle name="Neitrāls 2" xfId="911" xr:uid="{00000000-0005-0000-0000-0000CE010000}"/>
    <cellStyle name="Neutral 2" xfId="431" xr:uid="{00000000-0005-0000-0000-0000CF010000}"/>
    <cellStyle name="Neutral 2 2" xfId="432" xr:uid="{00000000-0005-0000-0000-0000D0010000}"/>
    <cellStyle name="Neutral 2 3" xfId="433" xr:uid="{00000000-0005-0000-0000-0000D1010000}"/>
    <cellStyle name="Neutral 3" xfId="434" xr:uid="{00000000-0005-0000-0000-0000D2010000}"/>
    <cellStyle name="Normal" xfId="0" builtinId="0"/>
    <cellStyle name="Normal 10" xfId="435" xr:uid="{00000000-0005-0000-0000-0000D4010000}"/>
    <cellStyle name="Normal 10 2" xfId="436" xr:uid="{00000000-0005-0000-0000-0000D5010000}"/>
    <cellStyle name="Normal 10 2 2" xfId="437" xr:uid="{00000000-0005-0000-0000-0000D6010000}"/>
    <cellStyle name="Normal 10 3" xfId="438" xr:uid="{00000000-0005-0000-0000-0000D7010000}"/>
    <cellStyle name="Normal 10 4" xfId="912" xr:uid="{00000000-0005-0000-0000-0000D8010000}"/>
    <cellStyle name="Normal 11" xfId="439" xr:uid="{00000000-0005-0000-0000-0000D9010000}"/>
    <cellStyle name="Normal 11 2" xfId="440" xr:uid="{00000000-0005-0000-0000-0000DA010000}"/>
    <cellStyle name="Normal 11 2 2" xfId="441" xr:uid="{00000000-0005-0000-0000-0000DB010000}"/>
    <cellStyle name="Normal 11 3" xfId="442" xr:uid="{00000000-0005-0000-0000-0000DC010000}"/>
    <cellStyle name="Normal 12" xfId="443" xr:uid="{00000000-0005-0000-0000-0000DD010000}"/>
    <cellStyle name="Normal 12 2" xfId="444" xr:uid="{00000000-0005-0000-0000-0000DE010000}"/>
    <cellStyle name="Normal 12 2 2" xfId="445" xr:uid="{00000000-0005-0000-0000-0000DF010000}"/>
    <cellStyle name="Normal 12 3" xfId="446" xr:uid="{00000000-0005-0000-0000-0000E0010000}"/>
    <cellStyle name="Normal 13" xfId="447" xr:uid="{00000000-0005-0000-0000-0000E1010000}"/>
    <cellStyle name="Normal 13 2" xfId="448" xr:uid="{00000000-0005-0000-0000-0000E2010000}"/>
    <cellStyle name="Normal 13 2 2" xfId="449" xr:uid="{00000000-0005-0000-0000-0000E3010000}"/>
    <cellStyle name="Normal 13 3" xfId="450" xr:uid="{00000000-0005-0000-0000-0000E4010000}"/>
    <cellStyle name="Normal 14" xfId="451" xr:uid="{00000000-0005-0000-0000-0000E5010000}"/>
    <cellStyle name="Normal 14 2" xfId="452" xr:uid="{00000000-0005-0000-0000-0000E6010000}"/>
    <cellStyle name="Normal 14 2 2" xfId="453" xr:uid="{00000000-0005-0000-0000-0000E7010000}"/>
    <cellStyle name="Normal 14 3" xfId="454" xr:uid="{00000000-0005-0000-0000-0000E8010000}"/>
    <cellStyle name="Normal 15" xfId="455" xr:uid="{00000000-0005-0000-0000-0000E9010000}"/>
    <cellStyle name="Normal 15 2" xfId="456" xr:uid="{00000000-0005-0000-0000-0000EA010000}"/>
    <cellStyle name="Normal 15 2 2" xfId="457" xr:uid="{00000000-0005-0000-0000-0000EB010000}"/>
    <cellStyle name="Normal 15 3" xfId="458" xr:uid="{00000000-0005-0000-0000-0000EC010000}"/>
    <cellStyle name="Normal 16" xfId="459" xr:uid="{00000000-0005-0000-0000-0000ED010000}"/>
    <cellStyle name="Normal 16 2" xfId="460" xr:uid="{00000000-0005-0000-0000-0000EE010000}"/>
    <cellStyle name="Normal 16 2 2" xfId="461" xr:uid="{00000000-0005-0000-0000-0000EF010000}"/>
    <cellStyle name="Normal 16 3" xfId="462" xr:uid="{00000000-0005-0000-0000-0000F0010000}"/>
    <cellStyle name="Normal 17" xfId="463" xr:uid="{00000000-0005-0000-0000-0000F1010000}"/>
    <cellStyle name="Normal 17 2" xfId="464" xr:uid="{00000000-0005-0000-0000-0000F2010000}"/>
    <cellStyle name="Normal 17 3" xfId="465" xr:uid="{00000000-0005-0000-0000-0000F3010000}"/>
    <cellStyle name="Normal 18" xfId="466" xr:uid="{00000000-0005-0000-0000-0000F4010000}"/>
    <cellStyle name="Normal 18 2" xfId="467" xr:uid="{00000000-0005-0000-0000-0000F5010000}"/>
    <cellStyle name="Normal 19" xfId="468" xr:uid="{00000000-0005-0000-0000-0000F6010000}"/>
    <cellStyle name="Normal 19 2" xfId="469" xr:uid="{00000000-0005-0000-0000-0000F7010000}"/>
    <cellStyle name="Normal 19 3" xfId="470" xr:uid="{00000000-0005-0000-0000-0000F8010000}"/>
    <cellStyle name="Normal 2" xfId="1" xr:uid="{00000000-0005-0000-0000-0000F9010000}"/>
    <cellStyle name="Normal 2 2" xfId="2" xr:uid="{00000000-0005-0000-0000-0000FA010000}"/>
    <cellStyle name="Normal 2 2 2" xfId="472" xr:uid="{00000000-0005-0000-0000-0000FB010000}"/>
    <cellStyle name="Normal 2 2 3" xfId="473" xr:uid="{00000000-0005-0000-0000-0000FC010000}"/>
    <cellStyle name="Normal 2 3" xfId="474" xr:uid="{00000000-0005-0000-0000-0000FD010000}"/>
    <cellStyle name="Normal 2 3 2" xfId="475" xr:uid="{00000000-0005-0000-0000-0000FE010000}"/>
    <cellStyle name="Normal 2 4" xfId="476" xr:uid="{00000000-0005-0000-0000-0000FF010000}"/>
    <cellStyle name="Normal 2 5" xfId="471" xr:uid="{00000000-0005-0000-0000-000000020000}"/>
    <cellStyle name="Normal 20" xfId="477" xr:uid="{00000000-0005-0000-0000-000001020000}"/>
    <cellStyle name="Normal 20 2" xfId="478" xr:uid="{00000000-0005-0000-0000-000002020000}"/>
    <cellStyle name="Normal 20 2 2" xfId="479" xr:uid="{00000000-0005-0000-0000-000003020000}"/>
    <cellStyle name="Normal 20 3" xfId="480" xr:uid="{00000000-0005-0000-0000-000004020000}"/>
    <cellStyle name="Normal 21" xfId="481" xr:uid="{00000000-0005-0000-0000-000005020000}"/>
    <cellStyle name="Normal 21 2" xfId="482" xr:uid="{00000000-0005-0000-0000-000006020000}"/>
    <cellStyle name="Normal 21 2 2" xfId="483" xr:uid="{00000000-0005-0000-0000-000007020000}"/>
    <cellStyle name="Normal 21 3" xfId="484" xr:uid="{00000000-0005-0000-0000-000008020000}"/>
    <cellStyle name="Normal 22" xfId="485" xr:uid="{00000000-0005-0000-0000-000009020000}"/>
    <cellStyle name="Normal 22 2" xfId="486" xr:uid="{00000000-0005-0000-0000-00000A020000}"/>
    <cellStyle name="Normal 23" xfId="487" xr:uid="{00000000-0005-0000-0000-00000B020000}"/>
    <cellStyle name="Normal 23 2" xfId="488" xr:uid="{00000000-0005-0000-0000-00000C020000}"/>
    <cellStyle name="Normal 24" xfId="489" xr:uid="{00000000-0005-0000-0000-00000D020000}"/>
    <cellStyle name="Normal 25" xfId="490" xr:uid="{00000000-0005-0000-0000-00000E020000}"/>
    <cellStyle name="Normal 26" xfId="491" xr:uid="{00000000-0005-0000-0000-00000F020000}"/>
    <cellStyle name="Normal 27" xfId="492" xr:uid="{00000000-0005-0000-0000-000010020000}"/>
    <cellStyle name="Normal 28" xfId="493" xr:uid="{00000000-0005-0000-0000-000011020000}"/>
    <cellStyle name="Normal 28 3" xfId="494" xr:uid="{00000000-0005-0000-0000-000012020000}"/>
    <cellStyle name="Normal 29" xfId="495" xr:uid="{00000000-0005-0000-0000-000013020000}"/>
    <cellStyle name="Normal 3" xfId="3" xr:uid="{00000000-0005-0000-0000-000014020000}"/>
    <cellStyle name="Normal 3 2" xfId="497" xr:uid="{00000000-0005-0000-0000-000015020000}"/>
    <cellStyle name="Normal 3 2 2" xfId="913" xr:uid="{00000000-0005-0000-0000-000016020000}"/>
    <cellStyle name="Normal 3 3" xfId="498" xr:uid="{00000000-0005-0000-0000-000017020000}"/>
    <cellStyle name="Normal 3 3 2" xfId="499" xr:uid="{00000000-0005-0000-0000-000018020000}"/>
    <cellStyle name="Normal 3 4" xfId="500" xr:uid="{00000000-0005-0000-0000-000019020000}"/>
    <cellStyle name="Normal 3 4 2" xfId="501" xr:uid="{00000000-0005-0000-0000-00001A020000}"/>
    <cellStyle name="Normal 3 5" xfId="502" xr:uid="{00000000-0005-0000-0000-00001B020000}"/>
    <cellStyle name="Normal 3 6" xfId="503" xr:uid="{00000000-0005-0000-0000-00001C020000}"/>
    <cellStyle name="Normal 3 7" xfId="496" xr:uid="{00000000-0005-0000-0000-00001D020000}"/>
    <cellStyle name="Normal 3 8" xfId="968" xr:uid="{00000000-0005-0000-0000-00001E020000}"/>
    <cellStyle name="Normal 30" xfId="504" xr:uid="{00000000-0005-0000-0000-00001F020000}"/>
    <cellStyle name="Normal 31" xfId="505" xr:uid="{00000000-0005-0000-0000-000020020000}"/>
    <cellStyle name="Normal 32" xfId="506" xr:uid="{00000000-0005-0000-0000-000021020000}"/>
    <cellStyle name="Normal 33" xfId="507" xr:uid="{00000000-0005-0000-0000-000022020000}"/>
    <cellStyle name="Normal 34" xfId="879" xr:uid="{00000000-0005-0000-0000-000023020000}"/>
    <cellStyle name="Normal 34 2" xfId="964" xr:uid="{00000000-0005-0000-0000-000024020000}"/>
    <cellStyle name="Normal 36" xfId="970" xr:uid="{00000000-0005-0000-0000-000025020000}"/>
    <cellStyle name="Normal 4" xfId="508" xr:uid="{00000000-0005-0000-0000-000026020000}"/>
    <cellStyle name="Normal 5" xfId="509" xr:uid="{00000000-0005-0000-0000-000027020000}"/>
    <cellStyle name="Normal 5 2" xfId="510" xr:uid="{00000000-0005-0000-0000-000028020000}"/>
    <cellStyle name="Normal 5 2 2" xfId="511" xr:uid="{00000000-0005-0000-0000-000029020000}"/>
    <cellStyle name="Normal 5 2 3" xfId="512" xr:uid="{00000000-0005-0000-0000-00002A020000}"/>
    <cellStyle name="Normal 5 3" xfId="513" xr:uid="{00000000-0005-0000-0000-00002B020000}"/>
    <cellStyle name="Normal 5 3 2" xfId="514" xr:uid="{00000000-0005-0000-0000-00002C020000}"/>
    <cellStyle name="Normal 5 3 3" xfId="515" xr:uid="{00000000-0005-0000-0000-00002D020000}"/>
    <cellStyle name="Normal 6" xfId="516" xr:uid="{00000000-0005-0000-0000-00002E020000}"/>
    <cellStyle name="Normal 6 2" xfId="517" xr:uid="{00000000-0005-0000-0000-00002F020000}"/>
    <cellStyle name="Normal 7" xfId="518" xr:uid="{00000000-0005-0000-0000-000030020000}"/>
    <cellStyle name="Normal 7 2" xfId="519" xr:uid="{00000000-0005-0000-0000-000031020000}"/>
    <cellStyle name="Normal 7 3" xfId="520" xr:uid="{00000000-0005-0000-0000-000032020000}"/>
    <cellStyle name="Normal 7 3 2" xfId="963" xr:uid="{00000000-0005-0000-0000-000033020000}"/>
    <cellStyle name="Normal 8" xfId="521" xr:uid="{00000000-0005-0000-0000-000034020000}"/>
    <cellStyle name="Normal 8 2" xfId="522" xr:uid="{00000000-0005-0000-0000-000035020000}"/>
    <cellStyle name="Normal 8 2 2" xfId="523" xr:uid="{00000000-0005-0000-0000-000036020000}"/>
    <cellStyle name="Normal 8 3" xfId="524" xr:uid="{00000000-0005-0000-0000-000037020000}"/>
    <cellStyle name="Normal 8 4" xfId="914" xr:uid="{00000000-0005-0000-0000-000038020000}"/>
    <cellStyle name="Normal 9" xfId="525" xr:uid="{00000000-0005-0000-0000-000039020000}"/>
    <cellStyle name="Normal 9 2" xfId="526" xr:uid="{00000000-0005-0000-0000-00003A020000}"/>
    <cellStyle name="Normal 9 2 2" xfId="527" xr:uid="{00000000-0005-0000-0000-00003B020000}"/>
    <cellStyle name="Normal 9 3" xfId="528" xr:uid="{00000000-0005-0000-0000-00003C020000}"/>
    <cellStyle name="Normal 9 4" xfId="915" xr:uid="{00000000-0005-0000-0000-00003D020000}"/>
    <cellStyle name="Normal_96_97pr_23aug" xfId="9" xr:uid="{00000000-0005-0000-0000-00003E020000}"/>
    <cellStyle name="Nosaukums 2" xfId="916" xr:uid="{00000000-0005-0000-0000-00003F020000}"/>
    <cellStyle name="Note 2" xfId="529" xr:uid="{00000000-0005-0000-0000-000040020000}"/>
    <cellStyle name="Note 2 2" xfId="530" xr:uid="{00000000-0005-0000-0000-000041020000}"/>
    <cellStyle name="Note 2 2 2" xfId="531" xr:uid="{00000000-0005-0000-0000-000042020000}"/>
    <cellStyle name="Note 2 3" xfId="532" xr:uid="{00000000-0005-0000-0000-000043020000}"/>
    <cellStyle name="Note 2 4" xfId="533" xr:uid="{00000000-0005-0000-0000-000044020000}"/>
    <cellStyle name="Note 3" xfId="534" xr:uid="{00000000-0005-0000-0000-000045020000}"/>
    <cellStyle name="Note 4" xfId="535" xr:uid="{00000000-0005-0000-0000-000046020000}"/>
    <cellStyle name="Note 5" xfId="536" xr:uid="{00000000-0005-0000-0000-000047020000}"/>
    <cellStyle name="Note 6" xfId="537" xr:uid="{00000000-0005-0000-0000-000048020000}"/>
    <cellStyle name="Output 2" xfId="538" xr:uid="{00000000-0005-0000-0000-000049020000}"/>
    <cellStyle name="Output 2 2" xfId="539" xr:uid="{00000000-0005-0000-0000-00004A020000}"/>
    <cellStyle name="Output 2 3" xfId="540" xr:uid="{00000000-0005-0000-0000-00004B020000}"/>
    <cellStyle name="Output 3" xfId="541" xr:uid="{00000000-0005-0000-0000-00004C020000}"/>
    <cellStyle name="Parastais 13" xfId="542" xr:uid="{00000000-0005-0000-0000-00004D020000}"/>
    <cellStyle name="Parastais 2" xfId="543" xr:uid="{00000000-0005-0000-0000-00004E020000}"/>
    <cellStyle name="Parastais 2 2" xfId="544" xr:uid="{00000000-0005-0000-0000-00004F020000}"/>
    <cellStyle name="Parastais 2 3" xfId="545" xr:uid="{00000000-0005-0000-0000-000050020000}"/>
    <cellStyle name="Parastais 2_FMRik_260209_marts_sad1II.variants" xfId="546" xr:uid="{00000000-0005-0000-0000-000051020000}"/>
    <cellStyle name="Parastais 3" xfId="547" xr:uid="{00000000-0005-0000-0000-000052020000}"/>
    <cellStyle name="Parastais 3 2" xfId="917" xr:uid="{00000000-0005-0000-0000-000053020000}"/>
    <cellStyle name="Parastais 4" xfId="548" xr:uid="{00000000-0005-0000-0000-000054020000}"/>
    <cellStyle name="Parastais 5" xfId="549" xr:uid="{00000000-0005-0000-0000-000055020000}"/>
    <cellStyle name="Parastais 6" xfId="550" xr:uid="{00000000-0005-0000-0000-000056020000}"/>
    <cellStyle name="Parastais_arvalstu_ienemumi_12_05_2005" xfId="551" xr:uid="{00000000-0005-0000-0000-000057020000}"/>
    <cellStyle name="Parasts 2" xfId="4" xr:uid="{00000000-0005-0000-0000-000058020000}"/>
    <cellStyle name="Parasts 2 2" xfId="918" xr:uid="{00000000-0005-0000-0000-000059020000}"/>
    <cellStyle name="Parasts 3" xfId="5" xr:uid="{00000000-0005-0000-0000-00005A020000}"/>
    <cellStyle name="Parasts 3 2" xfId="919" xr:uid="{00000000-0005-0000-0000-00005B020000}"/>
    <cellStyle name="Parasts 3 3" xfId="552" xr:uid="{00000000-0005-0000-0000-00005C020000}"/>
    <cellStyle name="Parasts 4" xfId="553" xr:uid="{00000000-0005-0000-0000-00005D020000}"/>
    <cellStyle name="Parasts 5" xfId="6" xr:uid="{00000000-0005-0000-0000-00005E020000}"/>
    <cellStyle name="Paskaidrojošs teksts 2" xfId="920" xr:uid="{00000000-0005-0000-0000-00005F020000}"/>
    <cellStyle name="Pārbaudes šūna 2" xfId="921" xr:uid="{00000000-0005-0000-0000-000060020000}"/>
    <cellStyle name="Percent 2" xfId="554" xr:uid="{00000000-0005-0000-0000-000061020000}"/>
    <cellStyle name="Percent 2 2" xfId="555" xr:uid="{00000000-0005-0000-0000-000062020000}"/>
    <cellStyle name="Percent 2 3" xfId="969" xr:uid="{00000000-0005-0000-0000-000063020000}"/>
    <cellStyle name="Percent 3" xfId="556" xr:uid="{00000000-0005-0000-0000-000064020000}"/>
    <cellStyle name="Percent 3 2" xfId="557" xr:uid="{00000000-0005-0000-0000-000065020000}"/>
    <cellStyle name="Percent 4" xfId="558" xr:uid="{00000000-0005-0000-0000-000066020000}"/>
    <cellStyle name="Percent 5" xfId="966" xr:uid="{00000000-0005-0000-0000-000067020000}"/>
    <cellStyle name="Pie??m." xfId="559" xr:uid="{00000000-0005-0000-0000-000068020000}"/>
    <cellStyle name="Pie??m. 2" xfId="560" xr:uid="{00000000-0005-0000-0000-000069020000}"/>
    <cellStyle name="Pie??m. 3" xfId="561" xr:uid="{00000000-0005-0000-0000-00006A020000}"/>
    <cellStyle name="Pie?æm." xfId="562" xr:uid="{00000000-0005-0000-0000-00006B020000}"/>
    <cellStyle name="Pieņęm." xfId="564" xr:uid="{00000000-0005-0000-0000-00006C020000}"/>
    <cellStyle name="Pieņēm." xfId="563" xr:uid="{00000000-0005-0000-0000-00006D020000}"/>
    <cellStyle name="Piezīme 2" xfId="922" xr:uid="{00000000-0005-0000-0000-00006E020000}"/>
    <cellStyle name="Procenti 2" xfId="8" xr:uid="{00000000-0005-0000-0000-00006F020000}"/>
    <cellStyle name="Saistītā šūna" xfId="923" xr:uid="{00000000-0005-0000-0000-000070020000}"/>
    <cellStyle name="SAPBEXaggData" xfId="565" xr:uid="{00000000-0005-0000-0000-000071020000}"/>
    <cellStyle name="SAPBEXaggData 2" xfId="566" xr:uid="{00000000-0005-0000-0000-000072020000}"/>
    <cellStyle name="SAPBEXaggData 2 2" xfId="567" xr:uid="{00000000-0005-0000-0000-000073020000}"/>
    <cellStyle name="SAPBEXaggData 2 3" xfId="568" xr:uid="{00000000-0005-0000-0000-000074020000}"/>
    <cellStyle name="SAPBEXaggData 2 4" xfId="569" xr:uid="{00000000-0005-0000-0000-000075020000}"/>
    <cellStyle name="SAPBEXaggData 3" xfId="570" xr:uid="{00000000-0005-0000-0000-000076020000}"/>
    <cellStyle name="SAPBEXaggData 4" xfId="571" xr:uid="{00000000-0005-0000-0000-000077020000}"/>
    <cellStyle name="SAPBEXaggData 5" xfId="572" xr:uid="{00000000-0005-0000-0000-000078020000}"/>
    <cellStyle name="SAPBEXaggDataEmph" xfId="573" xr:uid="{00000000-0005-0000-0000-000079020000}"/>
    <cellStyle name="SAPBEXaggDataEmph 2" xfId="574" xr:uid="{00000000-0005-0000-0000-00007A020000}"/>
    <cellStyle name="SAPBEXaggDataEmph 2 2" xfId="575" xr:uid="{00000000-0005-0000-0000-00007B020000}"/>
    <cellStyle name="SAPBEXaggDataEmph 2 3" xfId="576" xr:uid="{00000000-0005-0000-0000-00007C020000}"/>
    <cellStyle name="SAPBEXaggDataEmph 2 4" xfId="577" xr:uid="{00000000-0005-0000-0000-00007D020000}"/>
    <cellStyle name="SAPBEXaggDataEmph 3" xfId="578" xr:uid="{00000000-0005-0000-0000-00007E020000}"/>
    <cellStyle name="SAPBEXaggDataEmph 4" xfId="924" xr:uid="{00000000-0005-0000-0000-00007F020000}"/>
    <cellStyle name="SAPBEXaggItem" xfId="579" xr:uid="{00000000-0005-0000-0000-000080020000}"/>
    <cellStyle name="SAPBEXaggItem 2" xfId="580" xr:uid="{00000000-0005-0000-0000-000081020000}"/>
    <cellStyle name="SAPBEXaggItem 2 2" xfId="581" xr:uid="{00000000-0005-0000-0000-000082020000}"/>
    <cellStyle name="SAPBEXaggItem 2 3" xfId="582" xr:uid="{00000000-0005-0000-0000-000083020000}"/>
    <cellStyle name="SAPBEXaggItem 2 4" xfId="583" xr:uid="{00000000-0005-0000-0000-000084020000}"/>
    <cellStyle name="SAPBEXaggItem 3" xfId="584" xr:uid="{00000000-0005-0000-0000-000085020000}"/>
    <cellStyle name="SAPBEXaggItem 4" xfId="585" xr:uid="{00000000-0005-0000-0000-000086020000}"/>
    <cellStyle name="SAPBEXaggItem 5" xfId="586" xr:uid="{00000000-0005-0000-0000-000087020000}"/>
    <cellStyle name="SAPBEXaggItem 6" xfId="925" xr:uid="{00000000-0005-0000-0000-000088020000}"/>
    <cellStyle name="SAPBEXaggItemX" xfId="587" xr:uid="{00000000-0005-0000-0000-000089020000}"/>
    <cellStyle name="SAPBEXaggItemX 2" xfId="588" xr:uid="{00000000-0005-0000-0000-00008A020000}"/>
    <cellStyle name="SAPBEXaggItemX 2 2" xfId="589" xr:uid="{00000000-0005-0000-0000-00008B020000}"/>
    <cellStyle name="SAPBEXaggItemX 2 3" xfId="590" xr:uid="{00000000-0005-0000-0000-00008C020000}"/>
    <cellStyle name="SAPBEXaggItemX 2 4" xfId="591" xr:uid="{00000000-0005-0000-0000-00008D020000}"/>
    <cellStyle name="SAPBEXaggItemX 3" xfId="592" xr:uid="{00000000-0005-0000-0000-00008E020000}"/>
    <cellStyle name="SAPBEXaggItemX 4" xfId="926" xr:uid="{00000000-0005-0000-0000-00008F020000}"/>
    <cellStyle name="SAPBEXchaText" xfId="593" xr:uid="{00000000-0005-0000-0000-000090020000}"/>
    <cellStyle name="SAPBEXchaText 2" xfId="594" xr:uid="{00000000-0005-0000-0000-000091020000}"/>
    <cellStyle name="SAPBEXchaText 2 2" xfId="595" xr:uid="{00000000-0005-0000-0000-000092020000}"/>
    <cellStyle name="SAPBEXchaText 2 3" xfId="596" xr:uid="{00000000-0005-0000-0000-000093020000}"/>
    <cellStyle name="SAPBEXchaText 3" xfId="597" xr:uid="{00000000-0005-0000-0000-000094020000}"/>
    <cellStyle name="SAPBEXchaText 3 2" xfId="956" xr:uid="{00000000-0005-0000-0000-000095020000}"/>
    <cellStyle name="SAPBEXchaText 4" xfId="598" xr:uid="{00000000-0005-0000-0000-000096020000}"/>
    <cellStyle name="SAPBEXchaText 5" xfId="599" xr:uid="{00000000-0005-0000-0000-000097020000}"/>
    <cellStyle name="SAPBEXchaText 6" xfId="600" xr:uid="{00000000-0005-0000-0000-000098020000}"/>
    <cellStyle name="SAPBEXchaText 7" xfId="927" xr:uid="{00000000-0005-0000-0000-000099020000}"/>
    <cellStyle name="SAPBEXexcBad7" xfId="601" xr:uid="{00000000-0005-0000-0000-00009A020000}"/>
    <cellStyle name="SAPBEXexcBad7 2" xfId="602" xr:uid="{00000000-0005-0000-0000-00009B020000}"/>
    <cellStyle name="SAPBEXexcBad7 2 2" xfId="603" xr:uid="{00000000-0005-0000-0000-00009C020000}"/>
    <cellStyle name="SAPBEXexcBad7 2 3" xfId="604" xr:uid="{00000000-0005-0000-0000-00009D020000}"/>
    <cellStyle name="SAPBEXexcBad7 2 4" xfId="605" xr:uid="{00000000-0005-0000-0000-00009E020000}"/>
    <cellStyle name="SAPBEXexcBad7 3" xfId="606" xr:uid="{00000000-0005-0000-0000-00009F020000}"/>
    <cellStyle name="SAPBEXexcBad8" xfId="607" xr:uid="{00000000-0005-0000-0000-0000A0020000}"/>
    <cellStyle name="SAPBEXexcBad8 2" xfId="608" xr:uid="{00000000-0005-0000-0000-0000A1020000}"/>
    <cellStyle name="SAPBEXexcBad8 2 2" xfId="609" xr:uid="{00000000-0005-0000-0000-0000A2020000}"/>
    <cellStyle name="SAPBEXexcBad8 2 3" xfId="610" xr:uid="{00000000-0005-0000-0000-0000A3020000}"/>
    <cellStyle name="SAPBEXexcBad8 2 4" xfId="611" xr:uid="{00000000-0005-0000-0000-0000A4020000}"/>
    <cellStyle name="SAPBEXexcBad8 3" xfId="612" xr:uid="{00000000-0005-0000-0000-0000A5020000}"/>
    <cellStyle name="SAPBEXexcBad9" xfId="613" xr:uid="{00000000-0005-0000-0000-0000A6020000}"/>
    <cellStyle name="SAPBEXexcBad9 2" xfId="614" xr:uid="{00000000-0005-0000-0000-0000A7020000}"/>
    <cellStyle name="SAPBEXexcBad9 2 2" xfId="615" xr:uid="{00000000-0005-0000-0000-0000A8020000}"/>
    <cellStyle name="SAPBEXexcBad9 2 3" xfId="616" xr:uid="{00000000-0005-0000-0000-0000A9020000}"/>
    <cellStyle name="SAPBEXexcBad9 2 4" xfId="617" xr:uid="{00000000-0005-0000-0000-0000AA020000}"/>
    <cellStyle name="SAPBEXexcBad9 3" xfId="618" xr:uid="{00000000-0005-0000-0000-0000AB020000}"/>
    <cellStyle name="SAPBEXexcCritical4" xfId="619" xr:uid="{00000000-0005-0000-0000-0000AC020000}"/>
    <cellStyle name="SAPBEXexcCritical4 2" xfId="620" xr:uid="{00000000-0005-0000-0000-0000AD020000}"/>
    <cellStyle name="SAPBEXexcCritical4 2 2" xfId="621" xr:uid="{00000000-0005-0000-0000-0000AE020000}"/>
    <cellStyle name="SAPBEXexcCritical4 2 3" xfId="622" xr:uid="{00000000-0005-0000-0000-0000AF020000}"/>
    <cellStyle name="SAPBEXexcCritical4 2 4" xfId="623" xr:uid="{00000000-0005-0000-0000-0000B0020000}"/>
    <cellStyle name="SAPBEXexcCritical4 3" xfId="624" xr:uid="{00000000-0005-0000-0000-0000B1020000}"/>
    <cellStyle name="SAPBEXexcCritical5" xfId="625" xr:uid="{00000000-0005-0000-0000-0000B2020000}"/>
    <cellStyle name="SAPBEXexcCritical5 2" xfId="626" xr:uid="{00000000-0005-0000-0000-0000B3020000}"/>
    <cellStyle name="SAPBEXexcCritical5 2 2" xfId="627" xr:uid="{00000000-0005-0000-0000-0000B4020000}"/>
    <cellStyle name="SAPBEXexcCritical5 2 3" xfId="628" xr:uid="{00000000-0005-0000-0000-0000B5020000}"/>
    <cellStyle name="SAPBEXexcCritical5 2 4" xfId="629" xr:uid="{00000000-0005-0000-0000-0000B6020000}"/>
    <cellStyle name="SAPBEXexcCritical5 3" xfId="630" xr:uid="{00000000-0005-0000-0000-0000B7020000}"/>
    <cellStyle name="SAPBEXexcCritical6" xfId="631" xr:uid="{00000000-0005-0000-0000-0000B8020000}"/>
    <cellStyle name="SAPBEXexcCritical6 2" xfId="632" xr:uid="{00000000-0005-0000-0000-0000B9020000}"/>
    <cellStyle name="SAPBEXexcCritical6 2 2" xfId="633" xr:uid="{00000000-0005-0000-0000-0000BA020000}"/>
    <cellStyle name="SAPBEXexcCritical6 2 3" xfId="634" xr:uid="{00000000-0005-0000-0000-0000BB020000}"/>
    <cellStyle name="SAPBEXexcCritical6 2 4" xfId="635" xr:uid="{00000000-0005-0000-0000-0000BC020000}"/>
    <cellStyle name="SAPBEXexcCritical6 3" xfId="636" xr:uid="{00000000-0005-0000-0000-0000BD020000}"/>
    <cellStyle name="SAPBEXexcGood1" xfId="637" xr:uid="{00000000-0005-0000-0000-0000BE020000}"/>
    <cellStyle name="SAPBEXexcGood1 2" xfId="638" xr:uid="{00000000-0005-0000-0000-0000BF020000}"/>
    <cellStyle name="SAPBEXexcGood1 2 2" xfId="639" xr:uid="{00000000-0005-0000-0000-0000C0020000}"/>
    <cellStyle name="SAPBEXexcGood1 2 3" xfId="640" xr:uid="{00000000-0005-0000-0000-0000C1020000}"/>
    <cellStyle name="SAPBEXexcGood1 2 4" xfId="641" xr:uid="{00000000-0005-0000-0000-0000C2020000}"/>
    <cellStyle name="SAPBEXexcGood1 3" xfId="642" xr:uid="{00000000-0005-0000-0000-0000C3020000}"/>
    <cellStyle name="SAPBEXexcGood2" xfId="643" xr:uid="{00000000-0005-0000-0000-0000C4020000}"/>
    <cellStyle name="SAPBEXexcGood2 2" xfId="644" xr:uid="{00000000-0005-0000-0000-0000C5020000}"/>
    <cellStyle name="SAPBEXexcGood2 2 2" xfId="645" xr:uid="{00000000-0005-0000-0000-0000C6020000}"/>
    <cellStyle name="SAPBEXexcGood2 2 3" xfId="646" xr:uid="{00000000-0005-0000-0000-0000C7020000}"/>
    <cellStyle name="SAPBEXexcGood2 2 4" xfId="647" xr:uid="{00000000-0005-0000-0000-0000C8020000}"/>
    <cellStyle name="SAPBEXexcGood2 3" xfId="648" xr:uid="{00000000-0005-0000-0000-0000C9020000}"/>
    <cellStyle name="SAPBEXexcGood3" xfId="649" xr:uid="{00000000-0005-0000-0000-0000CA020000}"/>
    <cellStyle name="SAPBEXexcGood3 2" xfId="650" xr:uid="{00000000-0005-0000-0000-0000CB020000}"/>
    <cellStyle name="SAPBEXexcGood3 2 2" xfId="651" xr:uid="{00000000-0005-0000-0000-0000CC020000}"/>
    <cellStyle name="SAPBEXexcGood3 2 3" xfId="652" xr:uid="{00000000-0005-0000-0000-0000CD020000}"/>
    <cellStyle name="SAPBEXexcGood3 2 4" xfId="653" xr:uid="{00000000-0005-0000-0000-0000CE020000}"/>
    <cellStyle name="SAPBEXexcGood3 3" xfId="654" xr:uid="{00000000-0005-0000-0000-0000CF020000}"/>
    <cellStyle name="SAPBEXfilterDrill" xfId="655" xr:uid="{00000000-0005-0000-0000-0000D0020000}"/>
    <cellStyle name="SAPBEXfilterDrill 2" xfId="656" xr:uid="{00000000-0005-0000-0000-0000D1020000}"/>
    <cellStyle name="SAPBEXfilterDrill 2 2" xfId="657" xr:uid="{00000000-0005-0000-0000-0000D2020000}"/>
    <cellStyle name="SAPBEXfilterDrill 2 3" xfId="658" xr:uid="{00000000-0005-0000-0000-0000D3020000}"/>
    <cellStyle name="SAPBEXfilterDrill 3" xfId="659" xr:uid="{00000000-0005-0000-0000-0000D4020000}"/>
    <cellStyle name="SAPBEXfilterItem" xfId="660" xr:uid="{00000000-0005-0000-0000-0000D5020000}"/>
    <cellStyle name="SAPBEXfilterItem 2" xfId="661" xr:uid="{00000000-0005-0000-0000-0000D6020000}"/>
    <cellStyle name="SAPBEXfilterItem 2 2" xfId="662" xr:uid="{00000000-0005-0000-0000-0000D7020000}"/>
    <cellStyle name="SAPBEXfilterItem 2 3" xfId="663" xr:uid="{00000000-0005-0000-0000-0000D8020000}"/>
    <cellStyle name="SAPBEXfilterItem 3" xfId="664" xr:uid="{00000000-0005-0000-0000-0000D9020000}"/>
    <cellStyle name="SAPBEXfilterItem 4" xfId="665" xr:uid="{00000000-0005-0000-0000-0000DA020000}"/>
    <cellStyle name="SAPBEXfilterItem 5" xfId="666" xr:uid="{00000000-0005-0000-0000-0000DB020000}"/>
    <cellStyle name="SAPBEXfilterText" xfId="667" xr:uid="{00000000-0005-0000-0000-0000DC020000}"/>
    <cellStyle name="SAPBEXfilterText 2" xfId="668" xr:uid="{00000000-0005-0000-0000-0000DD020000}"/>
    <cellStyle name="SAPBEXfilterText 2 2" xfId="669" xr:uid="{00000000-0005-0000-0000-0000DE020000}"/>
    <cellStyle name="SAPBEXfilterText 2 3" xfId="670" xr:uid="{00000000-0005-0000-0000-0000DF020000}"/>
    <cellStyle name="SAPBEXfilterText 3" xfId="671" xr:uid="{00000000-0005-0000-0000-0000E0020000}"/>
    <cellStyle name="SAPBEXfilterText 4" xfId="672" xr:uid="{00000000-0005-0000-0000-0000E1020000}"/>
    <cellStyle name="SAPBEXfilterText 5" xfId="673" xr:uid="{00000000-0005-0000-0000-0000E2020000}"/>
    <cellStyle name="SAPBEXfilterText 6" xfId="674" xr:uid="{00000000-0005-0000-0000-0000E3020000}"/>
    <cellStyle name="SAPBEXfilterText 7" xfId="675" xr:uid="{00000000-0005-0000-0000-0000E4020000}"/>
    <cellStyle name="SAPBEXfilterText 8" xfId="928" xr:uid="{00000000-0005-0000-0000-0000E5020000}"/>
    <cellStyle name="SAPBEXformats" xfId="676" xr:uid="{00000000-0005-0000-0000-0000E6020000}"/>
    <cellStyle name="SAPBEXformats 2" xfId="677" xr:uid="{00000000-0005-0000-0000-0000E7020000}"/>
    <cellStyle name="SAPBEXformats 2 2" xfId="678" xr:uid="{00000000-0005-0000-0000-0000E8020000}"/>
    <cellStyle name="SAPBEXformats 2 3" xfId="679" xr:uid="{00000000-0005-0000-0000-0000E9020000}"/>
    <cellStyle name="SAPBEXformats 2 4" xfId="680" xr:uid="{00000000-0005-0000-0000-0000EA020000}"/>
    <cellStyle name="SAPBEXformats 3" xfId="681" xr:uid="{00000000-0005-0000-0000-0000EB020000}"/>
    <cellStyle name="SAPBEXheaderItem" xfId="682" xr:uid="{00000000-0005-0000-0000-0000EC020000}"/>
    <cellStyle name="SAPBEXheaderItem 2" xfId="683" xr:uid="{00000000-0005-0000-0000-0000ED020000}"/>
    <cellStyle name="SAPBEXheaderItem 2 2" xfId="684" xr:uid="{00000000-0005-0000-0000-0000EE020000}"/>
    <cellStyle name="SAPBEXheaderItem 2 3" xfId="685" xr:uid="{00000000-0005-0000-0000-0000EF020000}"/>
    <cellStyle name="SAPBEXheaderItem 3" xfId="686" xr:uid="{00000000-0005-0000-0000-0000F0020000}"/>
    <cellStyle name="SAPBEXheaderItem 4" xfId="687" xr:uid="{00000000-0005-0000-0000-0000F1020000}"/>
    <cellStyle name="SAPBEXheaderItem 5" xfId="688" xr:uid="{00000000-0005-0000-0000-0000F2020000}"/>
    <cellStyle name="SAPBEXheaderItem 6" xfId="689" xr:uid="{00000000-0005-0000-0000-0000F3020000}"/>
    <cellStyle name="SAPBEXheaderItem 7" xfId="690" xr:uid="{00000000-0005-0000-0000-0000F4020000}"/>
    <cellStyle name="SAPBEXheaderText" xfId="691" xr:uid="{00000000-0005-0000-0000-0000F5020000}"/>
    <cellStyle name="SAPBEXheaderText 2" xfId="692" xr:uid="{00000000-0005-0000-0000-0000F6020000}"/>
    <cellStyle name="SAPBEXheaderText 2 2" xfId="693" xr:uid="{00000000-0005-0000-0000-0000F7020000}"/>
    <cellStyle name="SAPBEXheaderText 2 3" xfId="694" xr:uid="{00000000-0005-0000-0000-0000F8020000}"/>
    <cellStyle name="SAPBEXheaderText 3" xfId="695" xr:uid="{00000000-0005-0000-0000-0000F9020000}"/>
    <cellStyle name="SAPBEXheaderText 4" xfId="696" xr:uid="{00000000-0005-0000-0000-0000FA020000}"/>
    <cellStyle name="SAPBEXheaderText 5" xfId="697" xr:uid="{00000000-0005-0000-0000-0000FB020000}"/>
    <cellStyle name="SAPBEXheaderText 6" xfId="698" xr:uid="{00000000-0005-0000-0000-0000FC020000}"/>
    <cellStyle name="SAPBEXheaderText 7" xfId="699" xr:uid="{00000000-0005-0000-0000-0000FD020000}"/>
    <cellStyle name="SAPBEXheaderText 8" xfId="929" xr:uid="{00000000-0005-0000-0000-0000FE020000}"/>
    <cellStyle name="SAPBEXHLevel0" xfId="700" xr:uid="{00000000-0005-0000-0000-0000FF020000}"/>
    <cellStyle name="SAPBEXHLevel0 2" xfId="701" xr:uid="{00000000-0005-0000-0000-000000030000}"/>
    <cellStyle name="SAPBEXHLevel0 2 2" xfId="702" xr:uid="{00000000-0005-0000-0000-000001030000}"/>
    <cellStyle name="SAPBEXHLevel0 2 2 2" xfId="703" xr:uid="{00000000-0005-0000-0000-000002030000}"/>
    <cellStyle name="SAPBEXHLevel0 2 3" xfId="704" xr:uid="{00000000-0005-0000-0000-000003030000}"/>
    <cellStyle name="SAPBEXHLevel0 3" xfId="705" xr:uid="{00000000-0005-0000-0000-000004030000}"/>
    <cellStyle name="SAPBEXHLevel0 3 2" xfId="706" xr:uid="{00000000-0005-0000-0000-000005030000}"/>
    <cellStyle name="SAPBEXHLevel0 4" xfId="707" xr:uid="{00000000-0005-0000-0000-000006030000}"/>
    <cellStyle name="SAPBEXHLevel0 5" xfId="708" xr:uid="{00000000-0005-0000-0000-000007030000}"/>
    <cellStyle name="SAPBEXHLevel0X" xfId="709" xr:uid="{00000000-0005-0000-0000-000008030000}"/>
    <cellStyle name="SAPBEXHLevel0X 2" xfId="710" xr:uid="{00000000-0005-0000-0000-000009030000}"/>
    <cellStyle name="SAPBEXHLevel0X 2 2" xfId="711" xr:uid="{00000000-0005-0000-0000-00000A030000}"/>
    <cellStyle name="SAPBEXHLevel0X 2 2 2" xfId="712" xr:uid="{00000000-0005-0000-0000-00000B030000}"/>
    <cellStyle name="SAPBEXHLevel0X 2 3" xfId="713" xr:uid="{00000000-0005-0000-0000-00000C030000}"/>
    <cellStyle name="SAPBEXHLevel0X 2 4" xfId="714" xr:uid="{00000000-0005-0000-0000-00000D030000}"/>
    <cellStyle name="SAPBEXHLevel0X 3" xfId="715" xr:uid="{00000000-0005-0000-0000-00000E030000}"/>
    <cellStyle name="SAPBEXHLevel0X 4" xfId="716" xr:uid="{00000000-0005-0000-0000-00000F030000}"/>
    <cellStyle name="SAPBEXHLevel0X 5" xfId="717" xr:uid="{00000000-0005-0000-0000-000010030000}"/>
    <cellStyle name="SAPBEXHLevel0X 6" xfId="718" xr:uid="{00000000-0005-0000-0000-000011030000}"/>
    <cellStyle name="SAPBEXHLevel0X 7" xfId="719" xr:uid="{00000000-0005-0000-0000-000012030000}"/>
    <cellStyle name="SAPBEXHLevel0X 8" xfId="930" xr:uid="{00000000-0005-0000-0000-000013030000}"/>
    <cellStyle name="SAPBEXHLevel1" xfId="720" xr:uid="{00000000-0005-0000-0000-000014030000}"/>
    <cellStyle name="SAPBEXHLevel1 2" xfId="721" xr:uid="{00000000-0005-0000-0000-000015030000}"/>
    <cellStyle name="SAPBEXHLevel1 2 2" xfId="722" xr:uid="{00000000-0005-0000-0000-000016030000}"/>
    <cellStyle name="SAPBEXHLevel1 2 2 2" xfId="723" xr:uid="{00000000-0005-0000-0000-000017030000}"/>
    <cellStyle name="SAPBEXHLevel1 3" xfId="724" xr:uid="{00000000-0005-0000-0000-000018030000}"/>
    <cellStyle name="SAPBEXHLevel1 3 2" xfId="725" xr:uid="{00000000-0005-0000-0000-000019030000}"/>
    <cellStyle name="SAPBEXHLevel1 3 3" xfId="957" xr:uid="{00000000-0005-0000-0000-00001A030000}"/>
    <cellStyle name="SAPBEXHLevel1 4" xfId="726" xr:uid="{00000000-0005-0000-0000-00001B030000}"/>
    <cellStyle name="SAPBEXHLevel1 5" xfId="727" xr:uid="{00000000-0005-0000-0000-00001C030000}"/>
    <cellStyle name="SAPBEXHLevel1X" xfId="728" xr:uid="{00000000-0005-0000-0000-00001D030000}"/>
    <cellStyle name="SAPBEXHLevel1X 2" xfId="729" xr:uid="{00000000-0005-0000-0000-00001E030000}"/>
    <cellStyle name="SAPBEXHLevel1X 2 2" xfId="730" xr:uid="{00000000-0005-0000-0000-00001F030000}"/>
    <cellStyle name="SAPBEXHLevel1X 2 2 2" xfId="731" xr:uid="{00000000-0005-0000-0000-000020030000}"/>
    <cellStyle name="SAPBEXHLevel1X 2 3" xfId="732" xr:uid="{00000000-0005-0000-0000-000021030000}"/>
    <cellStyle name="SAPBEXHLevel1X 2 4" xfId="733" xr:uid="{00000000-0005-0000-0000-000022030000}"/>
    <cellStyle name="SAPBEXHLevel1X 3" xfId="734" xr:uid="{00000000-0005-0000-0000-000023030000}"/>
    <cellStyle name="SAPBEXHLevel1X 4" xfId="735" xr:uid="{00000000-0005-0000-0000-000024030000}"/>
    <cellStyle name="SAPBEXHLevel1X 5" xfId="736" xr:uid="{00000000-0005-0000-0000-000025030000}"/>
    <cellStyle name="SAPBEXHLevel1X 6" xfId="737" xr:uid="{00000000-0005-0000-0000-000026030000}"/>
    <cellStyle name="SAPBEXHLevel1X 7" xfId="738" xr:uid="{00000000-0005-0000-0000-000027030000}"/>
    <cellStyle name="SAPBEXHLevel1X 8" xfId="931" xr:uid="{00000000-0005-0000-0000-000028030000}"/>
    <cellStyle name="SAPBEXHLevel2" xfId="739" xr:uid="{00000000-0005-0000-0000-000029030000}"/>
    <cellStyle name="SAPBEXHLevel2 2" xfId="740" xr:uid="{00000000-0005-0000-0000-00002A030000}"/>
    <cellStyle name="SAPBEXHLevel2 2 2" xfId="741" xr:uid="{00000000-0005-0000-0000-00002B030000}"/>
    <cellStyle name="SAPBEXHLevel2 2 2 2" xfId="742" xr:uid="{00000000-0005-0000-0000-00002C030000}"/>
    <cellStyle name="SAPBEXHLevel2 3" xfId="743" xr:uid="{00000000-0005-0000-0000-00002D030000}"/>
    <cellStyle name="SAPBEXHLevel2 3 2" xfId="744" xr:uid="{00000000-0005-0000-0000-00002E030000}"/>
    <cellStyle name="SAPBEXHLevel2 3 3" xfId="958" xr:uid="{00000000-0005-0000-0000-00002F030000}"/>
    <cellStyle name="SAPBEXHLevel2 4" xfId="745" xr:uid="{00000000-0005-0000-0000-000030030000}"/>
    <cellStyle name="SAPBEXHLevel2 5" xfId="746" xr:uid="{00000000-0005-0000-0000-000031030000}"/>
    <cellStyle name="SAPBEXHLevel2X" xfId="747" xr:uid="{00000000-0005-0000-0000-000032030000}"/>
    <cellStyle name="SAPBEXHLevel2X 2" xfId="748" xr:uid="{00000000-0005-0000-0000-000033030000}"/>
    <cellStyle name="SAPBEXHLevel2X 2 2" xfId="749" xr:uid="{00000000-0005-0000-0000-000034030000}"/>
    <cellStyle name="SAPBEXHLevel2X 2 2 2" xfId="750" xr:uid="{00000000-0005-0000-0000-000035030000}"/>
    <cellStyle name="SAPBEXHLevel2X 2 3" xfId="751" xr:uid="{00000000-0005-0000-0000-000036030000}"/>
    <cellStyle name="SAPBEXHLevel2X 2 4" xfId="752" xr:uid="{00000000-0005-0000-0000-000037030000}"/>
    <cellStyle name="SAPBEXHLevel2X 3" xfId="753" xr:uid="{00000000-0005-0000-0000-000038030000}"/>
    <cellStyle name="SAPBEXHLevel2X 4" xfId="754" xr:uid="{00000000-0005-0000-0000-000039030000}"/>
    <cellStyle name="SAPBEXHLevel2X 5" xfId="755" xr:uid="{00000000-0005-0000-0000-00003A030000}"/>
    <cellStyle name="SAPBEXHLevel2X 6" xfId="756" xr:uid="{00000000-0005-0000-0000-00003B030000}"/>
    <cellStyle name="SAPBEXHLevel2X 7" xfId="757" xr:uid="{00000000-0005-0000-0000-00003C030000}"/>
    <cellStyle name="SAPBEXHLevel2X 8" xfId="932" xr:uid="{00000000-0005-0000-0000-00003D030000}"/>
    <cellStyle name="SAPBEXHLevel3" xfId="758" xr:uid="{00000000-0005-0000-0000-00003E030000}"/>
    <cellStyle name="SAPBEXHLevel3 2" xfId="759" xr:uid="{00000000-0005-0000-0000-00003F030000}"/>
    <cellStyle name="SAPBEXHLevel3 2 2" xfId="760" xr:uid="{00000000-0005-0000-0000-000040030000}"/>
    <cellStyle name="SAPBEXHLevel3 2 2 2" xfId="761" xr:uid="{00000000-0005-0000-0000-000041030000}"/>
    <cellStyle name="SAPBEXHLevel3 2 3" xfId="934" xr:uid="{00000000-0005-0000-0000-000042030000}"/>
    <cellStyle name="SAPBEXHLevel3 3" xfId="762" xr:uid="{00000000-0005-0000-0000-000043030000}"/>
    <cellStyle name="SAPBEXHLevel3 3 2" xfId="763" xr:uid="{00000000-0005-0000-0000-000044030000}"/>
    <cellStyle name="SAPBEXHLevel3 4" xfId="764" xr:uid="{00000000-0005-0000-0000-000045030000}"/>
    <cellStyle name="SAPBEXHLevel3 4 2" xfId="959" xr:uid="{00000000-0005-0000-0000-000046030000}"/>
    <cellStyle name="SAPBEXHLevel3 5" xfId="765" xr:uid="{00000000-0005-0000-0000-000047030000}"/>
    <cellStyle name="SAPBEXHLevel3 6" xfId="933" xr:uid="{00000000-0005-0000-0000-000048030000}"/>
    <cellStyle name="SAPBEXHLevel3X" xfId="766" xr:uid="{00000000-0005-0000-0000-000049030000}"/>
    <cellStyle name="SAPBEXHLevel3X 2" xfId="767" xr:uid="{00000000-0005-0000-0000-00004A030000}"/>
    <cellStyle name="SAPBEXHLevel3X 2 2" xfId="768" xr:uid="{00000000-0005-0000-0000-00004B030000}"/>
    <cellStyle name="SAPBEXHLevel3X 2 2 2" xfId="769" xr:uid="{00000000-0005-0000-0000-00004C030000}"/>
    <cellStyle name="SAPBEXHLevel3X 2 3" xfId="770" xr:uid="{00000000-0005-0000-0000-00004D030000}"/>
    <cellStyle name="SAPBEXHLevel3X 2 4" xfId="771" xr:uid="{00000000-0005-0000-0000-00004E030000}"/>
    <cellStyle name="SAPBEXHLevel3X 3" xfId="772" xr:uid="{00000000-0005-0000-0000-00004F030000}"/>
    <cellStyle name="SAPBEXHLevel3X 4" xfId="773" xr:uid="{00000000-0005-0000-0000-000050030000}"/>
    <cellStyle name="SAPBEXHLevel3X 5" xfId="774" xr:uid="{00000000-0005-0000-0000-000051030000}"/>
    <cellStyle name="SAPBEXHLevel3X 6" xfId="775" xr:uid="{00000000-0005-0000-0000-000052030000}"/>
    <cellStyle name="SAPBEXHLevel3X 7" xfId="776" xr:uid="{00000000-0005-0000-0000-000053030000}"/>
    <cellStyle name="SAPBEXHLevel3X 8" xfId="935" xr:uid="{00000000-0005-0000-0000-000054030000}"/>
    <cellStyle name="SAPBEXinputData" xfId="777" xr:uid="{00000000-0005-0000-0000-000055030000}"/>
    <cellStyle name="SAPBEXinputData 2" xfId="778" xr:uid="{00000000-0005-0000-0000-000056030000}"/>
    <cellStyle name="SAPBEXinputData 2 2" xfId="779" xr:uid="{00000000-0005-0000-0000-000057030000}"/>
    <cellStyle name="SAPBEXinputData 2 3" xfId="780" xr:uid="{00000000-0005-0000-0000-000058030000}"/>
    <cellStyle name="SAPBEXinputData 3" xfId="781" xr:uid="{00000000-0005-0000-0000-000059030000}"/>
    <cellStyle name="SAPBEXinputData 4" xfId="782" xr:uid="{00000000-0005-0000-0000-00005A030000}"/>
    <cellStyle name="SAPBEXinputData 5" xfId="783" xr:uid="{00000000-0005-0000-0000-00005B030000}"/>
    <cellStyle name="SAPBEXinputData 6" xfId="784" xr:uid="{00000000-0005-0000-0000-00005C030000}"/>
    <cellStyle name="SAPBEXinputData 7" xfId="785" xr:uid="{00000000-0005-0000-0000-00005D030000}"/>
    <cellStyle name="SAPBEXinputData 8" xfId="936" xr:uid="{00000000-0005-0000-0000-00005E030000}"/>
    <cellStyle name="SAPBEXItemHeader" xfId="786" xr:uid="{00000000-0005-0000-0000-00005F030000}"/>
    <cellStyle name="SAPBEXresData" xfId="787" xr:uid="{00000000-0005-0000-0000-000060030000}"/>
    <cellStyle name="SAPBEXresData 2" xfId="788" xr:uid="{00000000-0005-0000-0000-000061030000}"/>
    <cellStyle name="SAPBEXresData 2 2" xfId="789" xr:uid="{00000000-0005-0000-0000-000062030000}"/>
    <cellStyle name="SAPBEXresData 2 3" xfId="790" xr:uid="{00000000-0005-0000-0000-000063030000}"/>
    <cellStyle name="SAPBEXresData 2 4" xfId="791" xr:uid="{00000000-0005-0000-0000-000064030000}"/>
    <cellStyle name="SAPBEXresData 3" xfId="792" xr:uid="{00000000-0005-0000-0000-000065030000}"/>
    <cellStyle name="SAPBEXresData 4" xfId="937" xr:uid="{00000000-0005-0000-0000-000066030000}"/>
    <cellStyle name="SAPBEXresDataEmph" xfId="793" xr:uid="{00000000-0005-0000-0000-000067030000}"/>
    <cellStyle name="SAPBEXresDataEmph 2" xfId="794" xr:uid="{00000000-0005-0000-0000-000068030000}"/>
    <cellStyle name="SAPBEXresDataEmph 2 2" xfId="795" xr:uid="{00000000-0005-0000-0000-000069030000}"/>
    <cellStyle name="SAPBEXresDataEmph 2 3" xfId="796" xr:uid="{00000000-0005-0000-0000-00006A030000}"/>
    <cellStyle name="SAPBEXresDataEmph 2 4" xfId="797" xr:uid="{00000000-0005-0000-0000-00006B030000}"/>
    <cellStyle name="SAPBEXresDataEmph 3" xfId="798" xr:uid="{00000000-0005-0000-0000-00006C030000}"/>
    <cellStyle name="SAPBEXresDataEmph 4" xfId="938" xr:uid="{00000000-0005-0000-0000-00006D030000}"/>
    <cellStyle name="SAPBEXresItem" xfId="799" xr:uid="{00000000-0005-0000-0000-00006E030000}"/>
    <cellStyle name="SAPBEXresItem 2" xfId="800" xr:uid="{00000000-0005-0000-0000-00006F030000}"/>
    <cellStyle name="SAPBEXresItem 2 2" xfId="801" xr:uid="{00000000-0005-0000-0000-000070030000}"/>
    <cellStyle name="SAPBEXresItem 2 3" xfId="802" xr:uid="{00000000-0005-0000-0000-000071030000}"/>
    <cellStyle name="SAPBEXresItem 2 4" xfId="803" xr:uid="{00000000-0005-0000-0000-000072030000}"/>
    <cellStyle name="SAPBEXresItem 3" xfId="804" xr:uid="{00000000-0005-0000-0000-000073030000}"/>
    <cellStyle name="SAPBEXresItem 4" xfId="939" xr:uid="{00000000-0005-0000-0000-000074030000}"/>
    <cellStyle name="SAPBEXresItemX" xfId="805" xr:uid="{00000000-0005-0000-0000-000075030000}"/>
    <cellStyle name="SAPBEXresItemX 2" xfId="806" xr:uid="{00000000-0005-0000-0000-000076030000}"/>
    <cellStyle name="SAPBEXresItemX 2 2" xfId="807" xr:uid="{00000000-0005-0000-0000-000077030000}"/>
    <cellStyle name="SAPBEXresItemX 2 3" xfId="808" xr:uid="{00000000-0005-0000-0000-000078030000}"/>
    <cellStyle name="SAPBEXresItemX 2 4" xfId="809" xr:uid="{00000000-0005-0000-0000-000079030000}"/>
    <cellStyle name="SAPBEXresItemX 3" xfId="810" xr:uid="{00000000-0005-0000-0000-00007A030000}"/>
    <cellStyle name="SAPBEXresItemX 4" xfId="940" xr:uid="{00000000-0005-0000-0000-00007B030000}"/>
    <cellStyle name="SAPBEXstdData" xfId="811" xr:uid="{00000000-0005-0000-0000-00007C030000}"/>
    <cellStyle name="SAPBEXstdData 2" xfId="812" xr:uid="{00000000-0005-0000-0000-00007D030000}"/>
    <cellStyle name="SAPBEXstdData 2 2" xfId="813" xr:uid="{00000000-0005-0000-0000-00007E030000}"/>
    <cellStyle name="SAPBEXstdData 2 2 2" xfId="942" xr:uid="{00000000-0005-0000-0000-00007F030000}"/>
    <cellStyle name="SAPBEXstdData 2 3" xfId="941" xr:uid="{00000000-0005-0000-0000-000080030000}"/>
    <cellStyle name="SAPBEXstdData 3" xfId="814" xr:uid="{00000000-0005-0000-0000-000081030000}"/>
    <cellStyle name="SAPBEXstdData 4" xfId="815" xr:uid="{00000000-0005-0000-0000-000082030000}"/>
    <cellStyle name="SAPBEXstdData 5" xfId="816" xr:uid="{00000000-0005-0000-0000-000083030000}"/>
    <cellStyle name="SAPBEXstdData_2009 g _150609" xfId="817" xr:uid="{00000000-0005-0000-0000-000084030000}"/>
    <cellStyle name="SAPBEXstdDataEmph" xfId="818" xr:uid="{00000000-0005-0000-0000-000085030000}"/>
    <cellStyle name="SAPBEXstdDataEmph 2" xfId="819" xr:uid="{00000000-0005-0000-0000-000086030000}"/>
    <cellStyle name="SAPBEXstdDataEmph 2 2" xfId="820" xr:uid="{00000000-0005-0000-0000-000087030000}"/>
    <cellStyle name="SAPBEXstdDataEmph 2 3" xfId="821" xr:uid="{00000000-0005-0000-0000-000088030000}"/>
    <cellStyle name="SAPBEXstdDataEmph 2 4" xfId="822" xr:uid="{00000000-0005-0000-0000-000089030000}"/>
    <cellStyle name="SAPBEXstdDataEmph 3" xfId="823" xr:uid="{00000000-0005-0000-0000-00008A030000}"/>
    <cellStyle name="SAPBEXstdItem" xfId="824" xr:uid="{00000000-0005-0000-0000-00008B030000}"/>
    <cellStyle name="SAPBEXstdItem 2" xfId="825" xr:uid="{00000000-0005-0000-0000-00008C030000}"/>
    <cellStyle name="SAPBEXstdItem 2 2" xfId="826" xr:uid="{00000000-0005-0000-0000-00008D030000}"/>
    <cellStyle name="SAPBEXstdItem 2 3" xfId="827" xr:uid="{00000000-0005-0000-0000-00008E030000}"/>
    <cellStyle name="SAPBEXstdItem 2 4" xfId="828" xr:uid="{00000000-0005-0000-0000-00008F030000}"/>
    <cellStyle name="SAPBEXstdItem 3" xfId="829" xr:uid="{00000000-0005-0000-0000-000090030000}"/>
    <cellStyle name="SAPBEXstdItem 3 2" xfId="830" xr:uid="{00000000-0005-0000-0000-000091030000}"/>
    <cellStyle name="SAPBEXstdItem 3 3" xfId="960" xr:uid="{00000000-0005-0000-0000-000092030000}"/>
    <cellStyle name="SAPBEXstdItem 4" xfId="831" xr:uid="{00000000-0005-0000-0000-000093030000}"/>
    <cellStyle name="SAPBEXstdItem 5" xfId="832" xr:uid="{00000000-0005-0000-0000-000094030000}"/>
    <cellStyle name="SAPBEXstdItem 6" xfId="943" xr:uid="{00000000-0005-0000-0000-000095030000}"/>
    <cellStyle name="SAPBEXstdItem_FMLikp03_081208_15_aprrez" xfId="833" xr:uid="{00000000-0005-0000-0000-000096030000}"/>
    <cellStyle name="SAPBEXstdItemX" xfId="834" xr:uid="{00000000-0005-0000-0000-000097030000}"/>
    <cellStyle name="SAPBEXstdItemX 2" xfId="835" xr:uid="{00000000-0005-0000-0000-000098030000}"/>
    <cellStyle name="SAPBEXstdItemX 2 2" xfId="836" xr:uid="{00000000-0005-0000-0000-000099030000}"/>
    <cellStyle name="SAPBEXstdItemX 2 3" xfId="837" xr:uid="{00000000-0005-0000-0000-00009A030000}"/>
    <cellStyle name="SAPBEXstdItemX 2 4" xfId="838" xr:uid="{00000000-0005-0000-0000-00009B030000}"/>
    <cellStyle name="SAPBEXstdItemX 3" xfId="839" xr:uid="{00000000-0005-0000-0000-00009C030000}"/>
    <cellStyle name="SAPBEXstdItemX 4" xfId="944" xr:uid="{00000000-0005-0000-0000-00009D030000}"/>
    <cellStyle name="SAPBEXtitle" xfId="840" xr:uid="{00000000-0005-0000-0000-00009E030000}"/>
    <cellStyle name="SAPBEXtitle 2" xfId="841" xr:uid="{00000000-0005-0000-0000-00009F030000}"/>
    <cellStyle name="SAPBEXtitle 2 2" xfId="842" xr:uid="{00000000-0005-0000-0000-0000A0030000}"/>
    <cellStyle name="SAPBEXtitle 2 3" xfId="843" xr:uid="{00000000-0005-0000-0000-0000A1030000}"/>
    <cellStyle name="SAPBEXtitle 3" xfId="844" xr:uid="{00000000-0005-0000-0000-0000A2030000}"/>
    <cellStyle name="SAPBEXtitle 4" xfId="845" xr:uid="{00000000-0005-0000-0000-0000A3030000}"/>
    <cellStyle name="SAPBEXtitle 5" xfId="846" xr:uid="{00000000-0005-0000-0000-0000A4030000}"/>
    <cellStyle name="SAPBEXtitle 6" xfId="847" xr:uid="{00000000-0005-0000-0000-0000A5030000}"/>
    <cellStyle name="SAPBEXtitle 7" xfId="848" xr:uid="{00000000-0005-0000-0000-0000A6030000}"/>
    <cellStyle name="SAPBEXunassignedItem" xfId="849" xr:uid="{00000000-0005-0000-0000-0000A7030000}"/>
    <cellStyle name="SAPBEXundefined" xfId="850" xr:uid="{00000000-0005-0000-0000-0000A8030000}"/>
    <cellStyle name="SAPBEXundefined 2" xfId="851" xr:uid="{00000000-0005-0000-0000-0000A9030000}"/>
    <cellStyle name="SAPBEXundefined 2 2" xfId="852" xr:uid="{00000000-0005-0000-0000-0000AA030000}"/>
    <cellStyle name="SAPBEXundefined 2 3" xfId="853" xr:uid="{00000000-0005-0000-0000-0000AB030000}"/>
    <cellStyle name="SAPBEXundefined 2 4" xfId="854" xr:uid="{00000000-0005-0000-0000-0000AC030000}"/>
    <cellStyle name="SAPBEXundefined 3" xfId="855" xr:uid="{00000000-0005-0000-0000-0000AD030000}"/>
    <cellStyle name="SAPBEXundefined 4" xfId="856" xr:uid="{00000000-0005-0000-0000-0000AE030000}"/>
    <cellStyle name="SAPBEXundefined 5" xfId="857" xr:uid="{00000000-0005-0000-0000-0000AF030000}"/>
    <cellStyle name="Sheet Title" xfId="858" xr:uid="{00000000-0005-0000-0000-0000B0030000}"/>
    <cellStyle name="Skaitli" xfId="859" xr:uid="{00000000-0005-0000-0000-0000B1030000}"/>
    <cellStyle name="Skaitli,0" xfId="860" xr:uid="{00000000-0005-0000-0000-0000B2030000}"/>
    <cellStyle name="Slikts 2" xfId="945" xr:uid="{00000000-0005-0000-0000-0000B3030000}"/>
    <cellStyle name="Stils 1" xfId="861" xr:uid="{00000000-0005-0000-0000-0000B4030000}"/>
    <cellStyle name="Style 1" xfId="862" xr:uid="{00000000-0005-0000-0000-0000B5030000}"/>
    <cellStyle name="Title 2" xfId="863" xr:uid="{00000000-0005-0000-0000-0000B6030000}"/>
    <cellStyle name="Title 2 2" xfId="864" xr:uid="{00000000-0005-0000-0000-0000B7030000}"/>
    <cellStyle name="Title 2 3" xfId="865" xr:uid="{00000000-0005-0000-0000-0000B8030000}"/>
    <cellStyle name="Total 2" xfId="866" xr:uid="{00000000-0005-0000-0000-0000B9030000}"/>
    <cellStyle name="Total 2 2" xfId="867" xr:uid="{00000000-0005-0000-0000-0000BA030000}"/>
    <cellStyle name="V?st." xfId="868" xr:uid="{00000000-0005-0000-0000-0000BB030000}"/>
    <cellStyle name="V?st. 2" xfId="869" xr:uid="{00000000-0005-0000-0000-0000BC030000}"/>
    <cellStyle name="V?st. 3" xfId="870" xr:uid="{00000000-0005-0000-0000-0000BD030000}"/>
    <cellStyle name="Væst." xfId="871" xr:uid="{00000000-0005-0000-0000-0000BE030000}"/>
    <cellStyle name="Vęst." xfId="873" xr:uid="{00000000-0005-0000-0000-0000BF030000}"/>
    <cellStyle name="Vēst." xfId="872" xr:uid="{00000000-0005-0000-0000-0000C0030000}"/>
    <cellStyle name="Vēst. 2" xfId="874" xr:uid="{00000000-0005-0000-0000-0000C1030000}"/>
    <cellStyle name="Virsraksts 1 2" xfId="946" xr:uid="{00000000-0005-0000-0000-0000C2030000}"/>
    <cellStyle name="Virsraksts 2 2" xfId="947" xr:uid="{00000000-0005-0000-0000-0000C3030000}"/>
    <cellStyle name="Virsraksts 3 2" xfId="950" xr:uid="{00000000-0005-0000-0000-0000C4030000}"/>
    <cellStyle name="Virsraksts 3 3" xfId="948" xr:uid="{00000000-0005-0000-0000-0000C5030000}"/>
    <cellStyle name="Virsraksts 4 2" xfId="949" xr:uid="{00000000-0005-0000-0000-0000C6030000}"/>
    <cellStyle name="Warning Text 2" xfId="875" xr:uid="{00000000-0005-0000-0000-0000C7030000}"/>
    <cellStyle name="Warning Text 2 2" xfId="876" xr:uid="{00000000-0005-0000-0000-0000C8030000}"/>
    <cellStyle name="Warning Text 2 3" xfId="877" xr:uid="{00000000-0005-0000-0000-0000C9030000}"/>
    <cellStyle name="Warning Text 3" xfId="878" xr:uid="{00000000-0005-0000-0000-0000CA030000}"/>
  </cellStyles>
  <dxfs count="0"/>
  <tableStyles count="0" defaultTableStyle="TableStyleMedium9" defaultPivotStyle="PivotStyleLight16"/>
  <colors>
    <mruColors>
      <color rgb="FFFF9900"/>
      <color rgb="FF009900"/>
      <color rgb="FF0000FF"/>
      <color rgb="FF99FF99"/>
      <color rgb="FFFFFF99"/>
      <color rgb="FFCCFF99"/>
      <color rgb="FFFFCC66"/>
      <color rgb="FF33CC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142"/>
  <sheetViews>
    <sheetView tabSelected="1" zoomScaleNormal="100" workbookViewId="0">
      <selection activeCell="M7" sqref="M7"/>
    </sheetView>
  </sheetViews>
  <sheetFormatPr defaultRowHeight="12.5"/>
  <cols>
    <col min="2" max="2" width="22.1796875" customWidth="1"/>
    <col min="3" max="15" width="12.7265625" customWidth="1"/>
    <col min="16" max="16" width="7.1796875" customWidth="1"/>
    <col min="17" max="17" width="17.54296875" customWidth="1"/>
    <col min="18" max="20" width="12.7265625" customWidth="1"/>
    <col min="22" max="22" width="20.453125" customWidth="1"/>
  </cols>
  <sheetData>
    <row r="2" spans="1:19" ht="20">
      <c r="B2" s="113" t="s">
        <v>240</v>
      </c>
    </row>
    <row r="3" spans="1:19">
      <c r="L3" s="404"/>
    </row>
    <row r="4" spans="1:19" ht="38.25" customHeight="1">
      <c r="B4" s="445" t="s">
        <v>181</v>
      </c>
      <c r="C4" s="446"/>
      <c r="D4" s="436"/>
      <c r="E4" s="447" t="s">
        <v>186</v>
      </c>
      <c r="F4" s="448"/>
      <c r="H4" s="432"/>
      <c r="I4" s="436"/>
      <c r="J4" s="436"/>
      <c r="K4" s="115" t="s">
        <v>191</v>
      </c>
      <c r="M4" s="11"/>
      <c r="N4" s="11"/>
    </row>
    <row r="5" spans="1:19" ht="15.5">
      <c r="B5" s="449" t="s">
        <v>125</v>
      </c>
      <c r="C5" s="450"/>
      <c r="D5" s="451"/>
      <c r="E5" s="452">
        <v>1</v>
      </c>
      <c r="F5" s="453"/>
      <c r="H5" s="430" t="s">
        <v>192</v>
      </c>
      <c r="I5" s="431"/>
      <c r="J5" s="432"/>
      <c r="K5" s="437">
        <f>K16</f>
        <v>439.95357164291437</v>
      </c>
    </row>
    <row r="6" spans="1:19" ht="15.5">
      <c r="B6" s="454" t="s">
        <v>182</v>
      </c>
      <c r="C6" s="455"/>
      <c r="D6" s="456"/>
      <c r="E6" s="457">
        <v>2.34</v>
      </c>
      <c r="F6" s="458"/>
      <c r="H6" s="433"/>
      <c r="I6" s="433"/>
      <c r="J6" s="432"/>
      <c r="K6" s="432"/>
    </row>
    <row r="7" spans="1:19" ht="15.5">
      <c r="B7" s="459" t="s">
        <v>183</v>
      </c>
      <c r="C7" s="460"/>
      <c r="D7" s="456"/>
      <c r="E7" s="457">
        <v>3.26</v>
      </c>
      <c r="F7" s="458"/>
      <c r="H7" s="430" t="s">
        <v>193</v>
      </c>
      <c r="I7" s="431"/>
      <c r="J7" s="432"/>
      <c r="K7" s="437">
        <f>MAX(K18:K26,K28:K137)</f>
        <v>800.03901742931259</v>
      </c>
    </row>
    <row r="8" spans="1:19" ht="15.5">
      <c r="B8" s="454" t="s">
        <v>184</v>
      </c>
      <c r="C8" s="455"/>
      <c r="D8" s="456"/>
      <c r="E8" s="457">
        <v>0.74</v>
      </c>
      <c r="F8" s="458"/>
      <c r="H8" s="433"/>
      <c r="I8" s="433"/>
      <c r="J8" s="432"/>
      <c r="K8" s="432"/>
      <c r="Q8" s="221"/>
    </row>
    <row r="9" spans="1:19" ht="18.5">
      <c r="B9" s="461" t="s">
        <v>185</v>
      </c>
      <c r="C9" s="462"/>
      <c r="D9" s="463"/>
      <c r="E9" s="464">
        <v>1.52</v>
      </c>
      <c r="F9" s="465"/>
      <c r="H9" s="441" t="s">
        <v>180</v>
      </c>
      <c r="I9" s="441"/>
      <c r="J9" s="441"/>
      <c r="K9" s="87">
        <v>87916698.252000183</v>
      </c>
      <c r="M9" s="405"/>
      <c r="N9" s="405"/>
      <c r="O9" s="405"/>
    </row>
    <row r="10" spans="1:19" ht="12.75" customHeight="1">
      <c r="L10" s="11"/>
      <c r="N10" s="11"/>
      <c r="O10" s="11"/>
    </row>
    <row r="11" spans="1:19" ht="13">
      <c r="C11" s="11"/>
      <c r="D11" s="11"/>
      <c r="E11" s="11"/>
      <c r="L11" s="165"/>
      <c r="M11" s="165"/>
      <c r="Q11" s="221"/>
    </row>
    <row r="12" spans="1:19" ht="18.5" thickBot="1">
      <c r="C12" s="165"/>
      <c r="D12" s="303"/>
      <c r="E12" s="303"/>
      <c r="F12" s="303"/>
      <c r="G12" s="303"/>
      <c r="H12" s="303"/>
      <c r="K12" s="11"/>
      <c r="L12" s="382"/>
      <c r="M12" s="165"/>
    </row>
    <row r="13" spans="1:19" ht="14.5" thickBot="1">
      <c r="A13" s="30"/>
      <c r="B13" s="30"/>
      <c r="C13" s="317"/>
      <c r="D13" s="442" t="s">
        <v>208</v>
      </c>
      <c r="E13" s="443"/>
      <c r="F13" s="443"/>
      <c r="G13" s="443"/>
      <c r="H13" s="444"/>
      <c r="I13" s="35"/>
      <c r="Q13" s="438" t="s">
        <v>239</v>
      </c>
      <c r="R13" s="439"/>
      <c r="S13" s="440"/>
    </row>
    <row r="14" spans="1:19" ht="76.5" customHeight="1" thickBot="1">
      <c r="A14" s="59"/>
      <c r="B14" s="59"/>
      <c r="C14" s="59" t="s">
        <v>126</v>
      </c>
      <c r="D14" s="210" t="s">
        <v>125</v>
      </c>
      <c r="E14" s="210" t="s">
        <v>127</v>
      </c>
      <c r="F14" s="304" t="s">
        <v>128</v>
      </c>
      <c r="G14" s="210" t="s">
        <v>129</v>
      </c>
      <c r="H14" s="57" t="s">
        <v>187</v>
      </c>
      <c r="I14" s="57" t="s">
        <v>130</v>
      </c>
      <c r="J14" s="114" t="s">
        <v>188</v>
      </c>
      <c r="K14" s="114" t="s">
        <v>189</v>
      </c>
      <c r="L14" s="116" t="s">
        <v>190</v>
      </c>
      <c r="M14" s="184" t="s">
        <v>194</v>
      </c>
      <c r="N14" s="57" t="s">
        <v>218</v>
      </c>
      <c r="O14" s="182" t="s">
        <v>217</v>
      </c>
      <c r="P14" s="160"/>
      <c r="Q14" s="307" t="s">
        <v>243</v>
      </c>
      <c r="R14" s="434" t="s">
        <v>247</v>
      </c>
      <c r="S14" s="435"/>
    </row>
    <row r="15" spans="1:19" ht="14" thickBot="1">
      <c r="A15" s="123"/>
      <c r="B15" s="123"/>
      <c r="C15" s="124"/>
      <c r="D15" s="124"/>
      <c r="E15" s="124"/>
      <c r="F15" s="124"/>
      <c r="G15" s="124"/>
      <c r="H15" s="10"/>
      <c r="I15" s="125"/>
      <c r="J15" s="122"/>
      <c r="K15" s="122"/>
      <c r="L15" s="122"/>
      <c r="M15" s="185"/>
      <c r="N15" s="122"/>
      <c r="O15" s="122"/>
      <c r="P15" s="161"/>
      <c r="Q15" s="122"/>
      <c r="R15" s="127" t="s">
        <v>205</v>
      </c>
      <c r="S15" s="126" t="s">
        <v>206</v>
      </c>
    </row>
    <row r="16" spans="1:19" ht="13.5" thickBot="1">
      <c r="A16" s="36"/>
      <c r="B16" s="37" t="s">
        <v>131</v>
      </c>
      <c r="C16" s="37">
        <f>C139</f>
        <v>1591536038.999999</v>
      </c>
      <c r="D16" s="37">
        <f t="shared" ref="D16:M16" si="0">D139</f>
        <v>2109742</v>
      </c>
      <c r="E16" s="37">
        <f t="shared" si="0"/>
        <v>151519</v>
      </c>
      <c r="F16" s="37">
        <f t="shared" si="0"/>
        <v>224593</v>
      </c>
      <c r="G16" s="37">
        <f t="shared" si="0"/>
        <v>436520</v>
      </c>
      <c r="H16" s="37">
        <f>H139</f>
        <v>64483.314000000028</v>
      </c>
      <c r="I16" s="37">
        <f t="shared" si="0"/>
        <v>754.37472401838659</v>
      </c>
      <c r="J16" s="37">
        <f t="shared" si="0"/>
        <v>3617509.0772799989</v>
      </c>
      <c r="K16" s="37">
        <f t="shared" si="0"/>
        <v>439.95357164291437</v>
      </c>
      <c r="L16" s="179">
        <f t="shared" si="0"/>
        <v>87916698.252000332</v>
      </c>
      <c r="M16" s="186">
        <f t="shared" si="0"/>
        <v>1679452737.2519994</v>
      </c>
      <c r="N16" s="166">
        <f>M16/J16</f>
        <v>464.25667534600302</v>
      </c>
      <c r="O16" s="130">
        <f>M16/D16</f>
        <v>796.04650106600684</v>
      </c>
      <c r="P16" s="162"/>
      <c r="Q16" s="305">
        <f t="shared" ref="Q16" si="1">Q139</f>
        <v>1612216256.999999</v>
      </c>
      <c r="R16" s="166">
        <f>M16-Q16</f>
        <v>67236480.252000332</v>
      </c>
      <c r="S16" s="361">
        <f>M16/Q16-1</f>
        <v>4.1704380513513328E-2</v>
      </c>
    </row>
    <row r="17" spans="1:21" ht="13">
      <c r="A17" s="33"/>
      <c r="B17" s="33"/>
      <c r="C17" s="38"/>
      <c r="D17" s="38"/>
      <c r="E17" s="38"/>
      <c r="F17" s="38"/>
      <c r="G17" s="38"/>
      <c r="H17" s="10"/>
      <c r="I17" s="38"/>
      <c r="L17" s="178"/>
      <c r="M17" s="185"/>
      <c r="N17" s="319"/>
      <c r="O17" s="320"/>
      <c r="P17" s="161"/>
      <c r="Q17" s="308"/>
      <c r="R17" s="309"/>
      <c r="S17" s="362"/>
    </row>
    <row r="18" spans="1:21" ht="14">
      <c r="A18" s="56">
        <v>1</v>
      </c>
      <c r="B18" s="117" t="s">
        <v>2</v>
      </c>
      <c r="C18" s="31">
        <f>Vertetie_ienemumi!J5</f>
        <v>43630847.645292811</v>
      </c>
      <c r="D18" s="88">
        <f>Iedzivotaju_skaits_struktura!C5</f>
        <v>92776</v>
      </c>
      <c r="E18" s="88">
        <f>Iedzivotaju_skaits_struktura!D5</f>
        <v>6367</v>
      </c>
      <c r="F18" s="89">
        <f>Iedzivotaju_skaits_struktura!E5</f>
        <v>9550</v>
      </c>
      <c r="G18" s="88">
        <f>Iedzivotaju_skaits_struktura!F5</f>
        <v>20784</v>
      </c>
      <c r="H18" s="88">
        <v>72.295000000000002</v>
      </c>
      <c r="I18" s="31">
        <f>C18/D18</f>
        <v>470.28162073481087</v>
      </c>
      <c r="J18" s="31">
        <f>D18+($E$6*E18)+($E$7*F18)+($E$8*G18)+($E$9*H18)</f>
        <v>154297.8284</v>
      </c>
      <c r="K18" s="31">
        <f>C18/J18</f>
        <v>282.77032864120861</v>
      </c>
      <c r="L18" s="206">
        <f>(0.6*($K$16-K18)+$K$9/$J$16*($K$7-K18)/($K$7-$K$5))*J18</f>
        <v>19938636.267389078</v>
      </c>
      <c r="M18" s="187">
        <f>C18+L18</f>
        <v>63569483.912681893</v>
      </c>
      <c r="N18" s="239">
        <f t="shared" ref="N18:N49" si="2">M18/J18</f>
        <v>411.99208421705754</v>
      </c>
      <c r="O18" s="176">
        <f>M18/D18</f>
        <v>685.19319557516917</v>
      </c>
      <c r="P18" s="162"/>
      <c r="Q18" s="159">
        <v>60244099.788813382</v>
      </c>
      <c r="R18" s="209">
        <f>M18-Q18</f>
        <v>3325384.1238685101</v>
      </c>
      <c r="S18" s="359">
        <f>M18/Q18-1</f>
        <v>5.519850301565965E-2</v>
      </c>
      <c r="T18" s="11"/>
      <c r="U18" s="303"/>
    </row>
    <row r="19" spans="1:21" ht="14">
      <c r="A19" s="26">
        <v>2</v>
      </c>
      <c r="B19" s="39" t="s">
        <v>3</v>
      </c>
      <c r="C19" s="32">
        <f>Vertetie_ienemumi!J6</f>
        <v>12519213.28365466</v>
      </c>
      <c r="D19" s="90">
        <f>Iedzivotaju_skaits_struktura!C6</f>
        <v>23600</v>
      </c>
      <c r="E19" s="90">
        <f>Iedzivotaju_skaits_struktura!D6</f>
        <v>1631</v>
      </c>
      <c r="F19" s="91">
        <f>Iedzivotaju_skaits_struktura!E6</f>
        <v>2729</v>
      </c>
      <c r="G19" s="90">
        <f>Iedzivotaju_skaits_struktura!F6</f>
        <v>4880</v>
      </c>
      <c r="H19" s="90">
        <v>25.46</v>
      </c>
      <c r="I19" s="32">
        <f t="shared" ref="I19:I82" si="3">C19/D19</f>
        <v>530.47513913790931</v>
      </c>
      <c r="J19" s="32">
        <f t="shared" ref="J19:J26" si="4">D19+($E$6*E19)+($E$7*F19)+($E$8*G19)+($E$9*H19)</f>
        <v>39962.979200000002</v>
      </c>
      <c r="K19" s="32">
        <f t="shared" ref="K19:K82" si="5">C19/J19</f>
        <v>313.27026999164917</v>
      </c>
      <c r="L19" s="205">
        <f t="shared" ref="L19:L26" si="6">(0.6*($K$16-K19)+$K$9/$J$16*($K$7-K19)/($K$7-$K$5))*J19</f>
        <v>4350500.6090769963</v>
      </c>
      <c r="M19" s="188">
        <f t="shared" ref="M19:M82" si="7">C19+L19</f>
        <v>16869713.892731655</v>
      </c>
      <c r="N19" s="234">
        <f t="shared" si="2"/>
        <v>422.13354035255844</v>
      </c>
      <c r="O19" s="175">
        <f t="shared" ref="O19:O82" si="8">M19/D19</f>
        <v>714.81838528523963</v>
      </c>
      <c r="P19" s="162"/>
      <c r="Q19" s="159">
        <v>16018660.048312187</v>
      </c>
      <c r="R19" s="209">
        <f t="shared" ref="R19:R26" si="9">M19-Q19</f>
        <v>851053.84441946819</v>
      </c>
      <c r="S19" s="359">
        <f t="shared" ref="S19:S49" si="10">M19/Q19-1</f>
        <v>5.3128903532049243E-2</v>
      </c>
      <c r="T19" s="11"/>
      <c r="U19" s="303"/>
    </row>
    <row r="20" spans="1:21" ht="14">
      <c r="A20" s="26">
        <v>3</v>
      </c>
      <c r="B20" s="39" t="s">
        <v>4</v>
      </c>
      <c r="C20" s="32">
        <f>Vertetie_ienemumi!J7</f>
        <v>43062975.252981171</v>
      </c>
      <c r="D20" s="90">
        <f>Iedzivotaju_skaits_struktura!C7</f>
        <v>61162</v>
      </c>
      <c r="E20" s="90">
        <f>Iedzivotaju_skaits_struktura!D7</f>
        <v>5189</v>
      </c>
      <c r="F20" s="91">
        <f>Iedzivotaju_skaits_struktura!E7</f>
        <v>7199</v>
      </c>
      <c r="G20" s="90">
        <f>Iedzivotaju_skaits_struktura!F7</f>
        <v>11887</v>
      </c>
      <c r="H20" s="90">
        <v>60.543999999999997</v>
      </c>
      <c r="I20" s="32">
        <f t="shared" si="3"/>
        <v>704.08056069097108</v>
      </c>
      <c r="J20" s="32">
        <f t="shared" si="4"/>
        <v>105661.40688000001</v>
      </c>
      <c r="K20" s="32">
        <f t="shared" si="5"/>
        <v>407.55633040063464</v>
      </c>
      <c r="L20" s="205">
        <f t="shared" si="6"/>
        <v>4852819.4788780874</v>
      </c>
      <c r="M20" s="188">
        <f t="shared" si="7"/>
        <v>47915794.731859259</v>
      </c>
      <c r="N20" s="234">
        <f t="shared" si="2"/>
        <v>453.48435296037064</v>
      </c>
      <c r="O20" s="175">
        <f t="shared" si="8"/>
        <v>783.42426231743991</v>
      </c>
      <c r="P20" s="162"/>
      <c r="Q20" s="159">
        <v>46194490.334032759</v>
      </c>
      <c r="R20" s="209">
        <f t="shared" si="9"/>
        <v>1721304.3978265002</v>
      </c>
      <c r="S20" s="359">
        <f t="shared" si="10"/>
        <v>3.7262114710644889E-2</v>
      </c>
      <c r="T20" s="11"/>
      <c r="U20" s="303"/>
    </row>
    <row r="21" spans="1:21" ht="14">
      <c r="A21" s="26">
        <v>4</v>
      </c>
      <c r="B21" s="39" t="s">
        <v>5</v>
      </c>
      <c r="C21" s="32">
        <f>Vertetie_ienemumi!J8</f>
        <v>62238289.784845978</v>
      </c>
      <c r="D21" s="90">
        <f>Iedzivotaju_skaits_struktura!C8</f>
        <v>57044</v>
      </c>
      <c r="E21" s="90">
        <f>Iedzivotaju_skaits_struktura!D8</f>
        <v>3770</v>
      </c>
      <c r="F21" s="91">
        <f>Iedzivotaju_skaits_struktura!E8</f>
        <v>5888</v>
      </c>
      <c r="G21" s="90">
        <f>Iedzivotaju_skaits_struktura!F8</f>
        <v>12396</v>
      </c>
      <c r="H21" s="90">
        <v>101.374</v>
      </c>
      <c r="I21" s="32">
        <f t="shared" si="3"/>
        <v>1091.0576008843345</v>
      </c>
      <c r="J21" s="32">
        <f t="shared" si="4"/>
        <v>94387.808479999992</v>
      </c>
      <c r="K21" s="32">
        <f t="shared" si="5"/>
        <v>659.38907563505688</v>
      </c>
      <c r="L21" s="205">
        <f t="shared" si="6"/>
        <v>-11531214.322594395</v>
      </c>
      <c r="M21" s="188">
        <f t="shared" si="7"/>
        <v>50707075.462251581</v>
      </c>
      <c r="N21" s="234">
        <f t="shared" si="2"/>
        <v>537.2206037922366</v>
      </c>
      <c r="O21" s="175">
        <f t="shared" si="8"/>
        <v>888.91163772266293</v>
      </c>
      <c r="P21" s="162"/>
      <c r="Q21" s="159">
        <v>49480687.493065111</v>
      </c>
      <c r="R21" s="209">
        <f t="shared" si="9"/>
        <v>1226387.9691864699</v>
      </c>
      <c r="S21" s="359">
        <f t="shared" si="10"/>
        <v>2.4785184509781732E-2</v>
      </c>
      <c r="T21" s="11"/>
      <c r="U21" s="303"/>
    </row>
    <row r="22" spans="1:21" ht="14">
      <c r="A22" s="26">
        <v>5</v>
      </c>
      <c r="B22" s="39" t="s">
        <v>6</v>
      </c>
      <c r="C22" s="32">
        <f>Vertetie_ienemumi!J9</f>
        <v>43708504.538443193</v>
      </c>
      <c r="D22" s="90">
        <f>Iedzivotaju_skaits_struktura!C9</f>
        <v>76604</v>
      </c>
      <c r="E22" s="90">
        <f>Iedzivotaju_skaits_struktura!D9</f>
        <v>5811</v>
      </c>
      <c r="F22" s="91">
        <f>Iedzivotaju_skaits_struktura!E9</f>
        <v>8902</v>
      </c>
      <c r="G22" s="90">
        <f>Iedzivotaju_skaits_struktura!F9</f>
        <v>16410</v>
      </c>
      <c r="H22" s="90">
        <v>68.003</v>
      </c>
      <c r="I22" s="32">
        <f t="shared" si="3"/>
        <v>570.5773136969766</v>
      </c>
      <c r="J22" s="32">
        <f t="shared" si="4"/>
        <v>131469.02455999999</v>
      </c>
      <c r="K22" s="32">
        <f t="shared" si="5"/>
        <v>332.46237799912672</v>
      </c>
      <c r="L22" s="205">
        <f t="shared" si="6"/>
        <v>12627952.17855449</v>
      </c>
      <c r="M22" s="188">
        <f t="shared" si="7"/>
        <v>56336456.716997683</v>
      </c>
      <c r="N22" s="234">
        <f t="shared" si="2"/>
        <v>428.51505824694686</v>
      </c>
      <c r="O22" s="175">
        <f t="shared" si="8"/>
        <v>735.424478055946</v>
      </c>
      <c r="P22" s="162"/>
      <c r="Q22" s="159">
        <v>53740040.828686602</v>
      </c>
      <c r="R22" s="209">
        <f t="shared" si="9"/>
        <v>2596415.8883110806</v>
      </c>
      <c r="S22" s="359">
        <f t="shared" si="10"/>
        <v>4.8314363894660595E-2</v>
      </c>
      <c r="T22" s="11"/>
      <c r="U22" s="303"/>
    </row>
    <row r="23" spans="1:21" ht="14">
      <c r="A23" s="26">
        <v>6</v>
      </c>
      <c r="B23" s="39" t="s">
        <v>7</v>
      </c>
      <c r="C23" s="32">
        <f>Vertetie_ienemumi!J10</f>
        <v>15527449.824398728</v>
      </c>
      <c r="D23" s="90">
        <f>Iedzivotaju_skaits_struktura!C10</f>
        <v>30705</v>
      </c>
      <c r="E23" s="90">
        <f>Iedzivotaju_skaits_struktura!D10</f>
        <v>2007</v>
      </c>
      <c r="F23" s="91">
        <f>Iedzivotaju_skaits_struktura!E10</f>
        <v>3392</v>
      </c>
      <c r="G23" s="90">
        <f>Iedzivotaju_skaits_struktura!F10</f>
        <v>6585</v>
      </c>
      <c r="H23" s="90">
        <v>17.500999999999998</v>
      </c>
      <c r="I23" s="32">
        <f t="shared" si="3"/>
        <v>505.69776337400191</v>
      </c>
      <c r="J23" s="32">
        <f t="shared" si="4"/>
        <v>51358.801519999994</v>
      </c>
      <c r="K23" s="32">
        <f t="shared" si="5"/>
        <v>302.33279135908327</v>
      </c>
      <c r="L23" s="205">
        <f t="shared" si="6"/>
        <v>5966041.5822423762</v>
      </c>
      <c r="M23" s="188">
        <f t="shared" si="7"/>
        <v>21493491.406641103</v>
      </c>
      <c r="N23" s="234">
        <f t="shared" si="2"/>
        <v>418.49674779251171</v>
      </c>
      <c r="O23" s="175">
        <f t="shared" si="8"/>
        <v>699.99972013161062</v>
      </c>
      <c r="P23" s="162"/>
      <c r="Q23" s="159">
        <v>20328114.286846824</v>
      </c>
      <c r="R23" s="209">
        <f t="shared" si="9"/>
        <v>1165377.1197942793</v>
      </c>
      <c r="S23" s="359">
        <f t="shared" si="10"/>
        <v>5.7328343561523942E-2</v>
      </c>
      <c r="T23" s="11"/>
      <c r="U23" s="303"/>
    </row>
    <row r="24" spans="1:21" ht="14">
      <c r="A24" s="26">
        <v>7</v>
      </c>
      <c r="B24" s="39" t="s">
        <v>8</v>
      </c>
      <c r="C24" s="32">
        <f>Vertetie_ienemumi!J11</f>
        <v>680793073.57867622</v>
      </c>
      <c r="D24" s="90">
        <f>Iedzivotaju_skaits_struktura!C11</f>
        <v>701064</v>
      </c>
      <c r="E24" s="90">
        <f>Iedzivotaju_skaits_struktura!D11</f>
        <v>51113</v>
      </c>
      <c r="F24" s="91">
        <f>Iedzivotaju_skaits_struktura!E11</f>
        <v>68955</v>
      </c>
      <c r="G24" s="90">
        <f>Iedzivotaju_skaits_struktura!F11</f>
        <v>148534</v>
      </c>
      <c r="H24" s="90">
        <v>304.03700000000003</v>
      </c>
      <c r="I24" s="32">
        <f t="shared" si="3"/>
        <v>971.08548374852546</v>
      </c>
      <c r="J24" s="32">
        <f t="shared" si="4"/>
        <v>1155839.0162399998</v>
      </c>
      <c r="K24" s="32">
        <f t="shared" si="5"/>
        <v>589.00336812762123</v>
      </c>
      <c r="L24" s="205">
        <f t="shared" si="6"/>
        <v>-86903528.09478578</v>
      </c>
      <c r="M24" s="188">
        <f t="shared" si="7"/>
        <v>593889545.48389041</v>
      </c>
      <c r="N24" s="234">
        <f t="shared" si="2"/>
        <v>513.81683533736543</v>
      </c>
      <c r="O24" s="175">
        <f t="shared" si="8"/>
        <v>847.12600487814291</v>
      </c>
      <c r="P24" s="162"/>
      <c r="Q24" s="159">
        <v>573686417.09213829</v>
      </c>
      <c r="R24" s="209">
        <f t="shared" si="9"/>
        <v>20203128.391752124</v>
      </c>
      <c r="S24" s="359">
        <f t="shared" si="10"/>
        <v>3.5216326881428284E-2</v>
      </c>
      <c r="T24" s="11"/>
      <c r="U24" s="303"/>
    </row>
    <row r="25" spans="1:21" ht="14">
      <c r="A25" s="26">
        <v>8</v>
      </c>
      <c r="B25" s="39" t="s">
        <v>9</v>
      </c>
      <c r="C25" s="32">
        <f>Vertetie_ienemumi!J12</f>
        <v>18295734.153765876</v>
      </c>
      <c r="D25" s="90">
        <f>Iedzivotaju_skaits_struktura!C12</f>
        <v>24856</v>
      </c>
      <c r="E25" s="90">
        <f>Iedzivotaju_skaits_struktura!D12</f>
        <v>2040</v>
      </c>
      <c r="F25" s="91">
        <f>Iedzivotaju_skaits_struktura!E12</f>
        <v>2709</v>
      </c>
      <c r="G25" s="90">
        <f>Iedzivotaju_skaits_struktura!F12</f>
        <v>5271</v>
      </c>
      <c r="H25" s="90">
        <v>19.36</v>
      </c>
      <c r="I25" s="32">
        <f t="shared" si="3"/>
        <v>736.06912430664124</v>
      </c>
      <c r="J25" s="32">
        <f t="shared" si="4"/>
        <v>42390.907200000001</v>
      </c>
      <c r="K25" s="32">
        <f t="shared" si="5"/>
        <v>431.59572092776244</v>
      </c>
      <c r="L25" s="205">
        <f t="shared" si="6"/>
        <v>1266721.1561189236</v>
      </c>
      <c r="M25" s="188">
        <f t="shared" si="7"/>
        <v>19562455.309884798</v>
      </c>
      <c r="N25" s="234">
        <f t="shared" si="2"/>
        <v>461.47762815240708</v>
      </c>
      <c r="O25" s="175">
        <f t="shared" si="8"/>
        <v>787.03151391554547</v>
      </c>
      <c r="P25" s="162"/>
      <c r="Q25" s="159">
        <v>18829901.446535423</v>
      </c>
      <c r="R25" s="209">
        <f t="shared" si="9"/>
        <v>732553.86334937438</v>
      </c>
      <c r="S25" s="359">
        <f t="shared" si="10"/>
        <v>3.8903754511373734E-2</v>
      </c>
      <c r="T25" s="11"/>
      <c r="U25" s="303"/>
    </row>
    <row r="26" spans="1:21" ht="14">
      <c r="A26" s="28">
        <v>9</v>
      </c>
      <c r="B26" s="43" t="s">
        <v>10</v>
      </c>
      <c r="C26" s="34">
        <f>Vertetie_ienemumi!J13</f>
        <v>31372781.672846314</v>
      </c>
      <c r="D26" s="92">
        <f>Iedzivotaju_skaits_struktura!C13</f>
        <v>38562</v>
      </c>
      <c r="E26" s="92">
        <f>Iedzivotaju_skaits_struktura!D13</f>
        <v>2520</v>
      </c>
      <c r="F26" s="93">
        <f>Iedzivotaju_skaits_struktura!E13</f>
        <v>4104</v>
      </c>
      <c r="G26" s="92">
        <f>Iedzivotaju_skaits_struktura!F13</f>
        <v>8675</v>
      </c>
      <c r="H26" s="92">
        <v>57.866999999999997</v>
      </c>
      <c r="I26" s="34">
        <f t="shared" si="3"/>
        <v>813.56728574364172</v>
      </c>
      <c r="J26" s="34">
        <f t="shared" si="4"/>
        <v>64345.297840000007</v>
      </c>
      <c r="K26" s="34">
        <f t="shared" si="5"/>
        <v>487.56914220612316</v>
      </c>
      <c r="L26" s="207">
        <f t="shared" si="6"/>
        <v>-481298.79925615463</v>
      </c>
      <c r="M26" s="189">
        <f t="shared" si="7"/>
        <v>30891482.87359016</v>
      </c>
      <c r="N26" s="236">
        <f t="shared" si="2"/>
        <v>480.08920481500343</v>
      </c>
      <c r="O26" s="177">
        <f t="shared" si="8"/>
        <v>801.08611777371925</v>
      </c>
      <c r="P26" s="162"/>
      <c r="Q26" s="310">
        <v>30054426.068705201</v>
      </c>
      <c r="R26" s="314">
        <f t="shared" si="9"/>
        <v>837056.80488495901</v>
      </c>
      <c r="S26" s="360">
        <f t="shared" si="10"/>
        <v>2.7851365485117796E-2</v>
      </c>
      <c r="T26" s="11"/>
      <c r="U26" s="303"/>
    </row>
    <row r="27" spans="1:21" ht="13.5">
      <c r="A27" s="58"/>
      <c r="B27" s="61" t="s">
        <v>124</v>
      </c>
      <c r="C27" s="50">
        <f>SUM(C18:C26)</f>
        <v>951148869.734905</v>
      </c>
      <c r="D27" s="50">
        <f t="shared" ref="D27:L27" si="11">SUM(D18:D26)</f>
        <v>1106373</v>
      </c>
      <c r="E27" s="50">
        <f t="shared" si="11"/>
        <v>80448</v>
      </c>
      <c r="F27" s="50">
        <f t="shared" si="11"/>
        <v>113428</v>
      </c>
      <c r="G27" s="50">
        <f t="shared" si="11"/>
        <v>235422</v>
      </c>
      <c r="H27" s="50">
        <f>SUM(H18:H26)</f>
        <v>726.44099999999992</v>
      </c>
      <c r="I27" s="50">
        <f t="shared" si="3"/>
        <v>859.70000147771589</v>
      </c>
      <c r="J27" s="50">
        <f t="shared" si="11"/>
        <v>1839713.0703199997</v>
      </c>
      <c r="K27" s="58">
        <f t="shared" si="5"/>
        <v>517.00935601303422</v>
      </c>
      <c r="L27" s="180">
        <f t="shared" si="11"/>
        <v>-49913369.944376379</v>
      </c>
      <c r="M27" s="190">
        <f t="shared" ref="M27" si="12">SUM(M18:M26)</f>
        <v>901235499.79052842</v>
      </c>
      <c r="N27" s="321">
        <f t="shared" si="2"/>
        <v>489.87829370248892</v>
      </c>
      <c r="O27" s="322">
        <f t="shared" si="8"/>
        <v>814.58558713067691</v>
      </c>
      <c r="P27" s="163"/>
      <c r="Q27" s="306">
        <f t="shared" ref="Q27" si="13">SUM(Q18:Q26)</f>
        <v>868576837.38713574</v>
      </c>
      <c r="R27" s="50">
        <f t="shared" ref="R27" si="14">SUM(R18:R26)</f>
        <v>32658662.403392766</v>
      </c>
      <c r="S27" s="363">
        <f t="shared" si="10"/>
        <v>3.7600199542088708E-2</v>
      </c>
      <c r="T27" s="11"/>
    </row>
    <row r="28" spans="1:21" ht="14">
      <c r="A28" s="56">
        <v>10</v>
      </c>
      <c r="B28" s="117" t="s">
        <v>12</v>
      </c>
      <c r="C28" s="31">
        <f>Vertetie_ienemumi!J15</f>
        <v>1183419.4532684349</v>
      </c>
      <c r="D28" s="88">
        <f>Iedzivotaju_skaits_struktura!C15</f>
        <v>3589</v>
      </c>
      <c r="E28" s="88">
        <f>Iedzivotaju_skaits_struktura!D15</f>
        <v>160</v>
      </c>
      <c r="F28" s="88">
        <f>Iedzivotaju_skaits_struktura!E15</f>
        <v>362</v>
      </c>
      <c r="G28" s="88">
        <f>Iedzivotaju_skaits_struktura!F15</f>
        <v>821</v>
      </c>
      <c r="H28" s="88">
        <v>392.06099999999998</v>
      </c>
      <c r="I28" s="31">
        <f t="shared" si="3"/>
        <v>329.73514997727358</v>
      </c>
      <c r="J28" s="31">
        <f>D28+($E$6*E28)+($E$7*F28)+($E$8*G28)+($E$9*H28)</f>
        <v>6346.9927200000002</v>
      </c>
      <c r="K28" s="31">
        <f t="shared" si="5"/>
        <v>186.45357029311904</v>
      </c>
      <c r="L28" s="206">
        <f t="shared" ref="L28:L59" si="15">(0.6*($K$16-K28)+$K$9/$J$16*($K$7-K28)/($K$7-$K$5))*J28</f>
        <v>1228222.2968918683</v>
      </c>
      <c r="M28" s="187">
        <f t="shared" si="7"/>
        <v>2411641.750160303</v>
      </c>
      <c r="N28" s="239">
        <f t="shared" si="2"/>
        <v>379.96604952152882</v>
      </c>
      <c r="O28" s="176">
        <f t="shared" si="8"/>
        <v>671.95367794937385</v>
      </c>
      <c r="P28" s="162"/>
      <c r="Q28" s="311">
        <v>2331828.5618810356</v>
      </c>
      <c r="R28" s="208">
        <f t="shared" ref="R28:R59" si="16">M28-Q28</f>
        <v>79813.188279267401</v>
      </c>
      <c r="S28" s="364">
        <f t="shared" si="10"/>
        <v>3.4227725650158414E-2</v>
      </c>
      <c r="T28" s="11"/>
      <c r="U28" s="303"/>
    </row>
    <row r="29" spans="1:21" ht="14">
      <c r="A29" s="26">
        <v>11</v>
      </c>
      <c r="B29" s="39" t="s">
        <v>13</v>
      </c>
      <c r="C29" s="32">
        <f>Vertetie_ienemumi!J16</f>
        <v>6214072.9665790582</v>
      </c>
      <c r="D29" s="90">
        <f>Iedzivotaju_skaits_struktura!C16</f>
        <v>8687</v>
      </c>
      <c r="E29" s="90">
        <f>Iedzivotaju_skaits_struktura!D16</f>
        <v>593</v>
      </c>
      <c r="F29" s="90">
        <f>Iedzivotaju_skaits_struktura!E16</f>
        <v>894</v>
      </c>
      <c r="G29" s="90">
        <f>Iedzivotaju_skaits_struktura!F16</f>
        <v>1912</v>
      </c>
      <c r="H29" s="90">
        <v>102.13500000000001</v>
      </c>
      <c r="I29" s="32">
        <f t="shared" si="3"/>
        <v>715.33014465051895</v>
      </c>
      <c r="J29" s="32">
        <f t="shared" ref="J29:J92" si="17">D29+($E$6*E29)+($E$7*F29)+($E$8*G29)+($E$9*H29)</f>
        <v>14559.185199999996</v>
      </c>
      <c r="K29" s="32">
        <f t="shared" si="5"/>
        <v>426.81461092884922</v>
      </c>
      <c r="L29" s="205">
        <f t="shared" si="15"/>
        <v>481519.75796182541</v>
      </c>
      <c r="M29" s="188">
        <f t="shared" si="7"/>
        <v>6695592.7245408837</v>
      </c>
      <c r="N29" s="234">
        <f t="shared" si="2"/>
        <v>459.88787370744382</v>
      </c>
      <c r="O29" s="175">
        <f t="shared" si="8"/>
        <v>770.76006959144513</v>
      </c>
      <c r="P29" s="162"/>
      <c r="Q29" s="312">
        <v>6464787.6722824648</v>
      </c>
      <c r="R29" s="209">
        <f t="shared" si="16"/>
        <v>230805.05225841887</v>
      </c>
      <c r="S29" s="359">
        <f t="shared" si="10"/>
        <v>3.5701876683125633E-2</v>
      </c>
      <c r="T29" s="11"/>
      <c r="U29" s="303"/>
    </row>
    <row r="30" spans="1:21" ht="14">
      <c r="A30" s="26">
        <v>12</v>
      </c>
      <c r="B30" s="39" t="s">
        <v>14</v>
      </c>
      <c r="C30" s="32">
        <f>Vertetie_ienemumi!J17</f>
        <v>4544441.0009602141</v>
      </c>
      <c r="D30" s="90">
        <f>Iedzivotaju_skaits_struktura!C17</f>
        <v>8929</v>
      </c>
      <c r="E30" s="90">
        <f>Iedzivotaju_skaits_struktura!D17</f>
        <v>560</v>
      </c>
      <c r="F30" s="90">
        <f>Iedzivotaju_skaits_struktura!E17</f>
        <v>1037</v>
      </c>
      <c r="G30" s="90">
        <f>Iedzivotaju_skaits_struktura!F17</f>
        <v>2084</v>
      </c>
      <c r="H30" s="90">
        <v>639.83000000000004</v>
      </c>
      <c r="I30" s="32">
        <f t="shared" si="3"/>
        <v>508.95296236535046</v>
      </c>
      <c r="J30" s="32">
        <f t="shared" si="17"/>
        <v>16134.721600000001</v>
      </c>
      <c r="K30" s="32">
        <f t="shared" si="5"/>
        <v>281.65599095061015</v>
      </c>
      <c r="L30" s="205">
        <f t="shared" si="15"/>
        <v>2096958.2530793829</v>
      </c>
      <c r="M30" s="188">
        <f t="shared" si="7"/>
        <v>6641399.2540395968</v>
      </c>
      <c r="N30" s="234">
        <f t="shared" si="2"/>
        <v>411.62155869113951</v>
      </c>
      <c r="O30" s="175">
        <f t="shared" si="8"/>
        <v>743.8010140037627</v>
      </c>
      <c r="P30" s="162"/>
      <c r="Q30" s="312">
        <v>6379209.7579150107</v>
      </c>
      <c r="R30" s="209">
        <f t="shared" si="16"/>
        <v>262189.49612458609</v>
      </c>
      <c r="S30" s="359">
        <f t="shared" si="10"/>
        <v>4.1100623129577185E-2</v>
      </c>
      <c r="T30" s="11"/>
      <c r="U30" s="303"/>
    </row>
    <row r="31" spans="1:21" ht="14">
      <c r="A31" s="26">
        <v>13</v>
      </c>
      <c r="B31" s="39" t="s">
        <v>15</v>
      </c>
      <c r="C31" s="32">
        <f>Vertetie_ienemumi!J18</f>
        <v>1445411.4374479908</v>
      </c>
      <c r="D31" s="90">
        <f>Iedzivotaju_skaits_struktura!C18</f>
        <v>2725</v>
      </c>
      <c r="E31" s="90">
        <f>Iedzivotaju_skaits_struktura!D18</f>
        <v>121</v>
      </c>
      <c r="F31" s="90">
        <f>Iedzivotaju_skaits_struktura!E18</f>
        <v>239</v>
      </c>
      <c r="G31" s="90">
        <f>Iedzivotaju_skaits_struktura!F18</f>
        <v>561</v>
      </c>
      <c r="H31" s="90">
        <v>284.48</v>
      </c>
      <c r="I31" s="32">
        <f t="shared" si="3"/>
        <v>530.42621557724431</v>
      </c>
      <c r="J31" s="32">
        <f t="shared" si="17"/>
        <v>4634.8296</v>
      </c>
      <c r="K31" s="32">
        <f t="shared" si="5"/>
        <v>311.85859291310101</v>
      </c>
      <c r="L31" s="205">
        <f t="shared" si="15"/>
        <v>508930.03362620214</v>
      </c>
      <c r="M31" s="188">
        <f t="shared" si="7"/>
        <v>1954341.4710741928</v>
      </c>
      <c r="N31" s="234">
        <f t="shared" si="2"/>
        <v>421.66414728045078</v>
      </c>
      <c r="O31" s="175">
        <f t="shared" si="8"/>
        <v>717.18953066942856</v>
      </c>
      <c r="P31" s="162"/>
      <c r="Q31" s="312">
        <v>1929673.5071093277</v>
      </c>
      <c r="R31" s="209">
        <f t="shared" si="16"/>
        <v>24667.963964865077</v>
      </c>
      <c r="S31" s="359">
        <f t="shared" si="10"/>
        <v>1.2783491027877458E-2</v>
      </c>
      <c r="T31" s="11"/>
      <c r="U31" s="303"/>
    </row>
    <row r="32" spans="1:21" ht="14">
      <c r="A32" s="26">
        <v>14</v>
      </c>
      <c r="B32" s="39" t="s">
        <v>16</v>
      </c>
      <c r="C32" s="32">
        <f>Vertetie_ienemumi!J19</f>
        <v>2377748.4223596607</v>
      </c>
      <c r="D32" s="90">
        <f>Iedzivotaju_skaits_struktura!C19</f>
        <v>5048</v>
      </c>
      <c r="E32" s="90">
        <f>Iedzivotaju_skaits_struktura!D19</f>
        <v>307</v>
      </c>
      <c r="F32" s="90">
        <f>Iedzivotaju_skaits_struktura!E19</f>
        <v>517</v>
      </c>
      <c r="G32" s="90">
        <f>Iedzivotaju_skaits_struktura!F19</f>
        <v>1109</v>
      </c>
      <c r="H32" s="90">
        <v>630.64</v>
      </c>
      <c r="I32" s="32">
        <f t="shared" si="3"/>
        <v>471.02781742465544</v>
      </c>
      <c r="J32" s="32">
        <f t="shared" si="17"/>
        <v>9231.0328000000009</v>
      </c>
      <c r="K32" s="32">
        <f t="shared" si="5"/>
        <v>257.58205759594534</v>
      </c>
      <c r="L32" s="205">
        <f t="shared" si="15"/>
        <v>1348051.4763329551</v>
      </c>
      <c r="M32" s="188">
        <f t="shared" si="7"/>
        <v>3725799.8986926158</v>
      </c>
      <c r="N32" s="234">
        <f t="shared" si="2"/>
        <v>403.6167977534015</v>
      </c>
      <c r="O32" s="175">
        <f t="shared" si="8"/>
        <v>738.07446487571633</v>
      </c>
      <c r="P32" s="162"/>
      <c r="Q32" s="312">
        <v>3545414.2144147698</v>
      </c>
      <c r="R32" s="209">
        <f t="shared" si="16"/>
        <v>180385.68427784601</v>
      </c>
      <c r="S32" s="359">
        <f t="shared" si="10"/>
        <v>5.0878592279695489E-2</v>
      </c>
      <c r="T32" s="11"/>
      <c r="U32" s="303"/>
    </row>
    <row r="33" spans="1:21" ht="14">
      <c r="A33" s="26">
        <v>15</v>
      </c>
      <c r="B33" s="39" t="s">
        <v>17</v>
      </c>
      <c r="C33" s="32">
        <f>Vertetie_ienemumi!J20</f>
        <v>806410.83173990261</v>
      </c>
      <c r="D33" s="90">
        <f>Iedzivotaju_skaits_struktura!C20</f>
        <v>1430</v>
      </c>
      <c r="E33" s="90">
        <f>Iedzivotaju_skaits_struktura!D20</f>
        <v>92</v>
      </c>
      <c r="F33" s="90">
        <f>Iedzivotaju_skaits_struktura!E20</f>
        <v>142</v>
      </c>
      <c r="G33" s="90">
        <f>Iedzivotaju_skaits_struktura!F20</f>
        <v>307</v>
      </c>
      <c r="H33" s="90">
        <v>191.203</v>
      </c>
      <c r="I33" s="32">
        <f t="shared" si="3"/>
        <v>563.92365855937248</v>
      </c>
      <c r="J33" s="32">
        <f t="shared" si="17"/>
        <v>2626.0085599999998</v>
      </c>
      <c r="K33" s="32">
        <f t="shared" si="5"/>
        <v>307.08613978771746</v>
      </c>
      <c r="L33" s="205">
        <f t="shared" si="15"/>
        <v>296715.67858154472</v>
      </c>
      <c r="M33" s="188">
        <f t="shared" si="7"/>
        <v>1103126.5103214474</v>
      </c>
      <c r="N33" s="234">
        <f t="shared" si="2"/>
        <v>420.0772713099791</v>
      </c>
      <c r="O33" s="175">
        <f t="shared" si="8"/>
        <v>771.41714008492829</v>
      </c>
      <c r="P33" s="162"/>
      <c r="Q33" s="312">
        <v>1039673.7592217318</v>
      </c>
      <c r="R33" s="209">
        <f t="shared" si="16"/>
        <v>63452.751099715591</v>
      </c>
      <c r="S33" s="359">
        <f t="shared" si="10"/>
        <v>6.1031405801002858E-2</v>
      </c>
      <c r="T33" s="11"/>
      <c r="U33" s="303"/>
    </row>
    <row r="34" spans="1:21" ht="14">
      <c r="A34" s="26">
        <v>16</v>
      </c>
      <c r="B34" s="39" t="s">
        <v>18</v>
      </c>
      <c r="C34" s="32">
        <f>Vertetie_ienemumi!J21</f>
        <v>7973619.9953934848</v>
      </c>
      <c r="D34" s="90">
        <f>Iedzivotaju_skaits_struktura!C21</f>
        <v>16343</v>
      </c>
      <c r="E34" s="90">
        <f>Iedzivotaju_skaits_struktura!D21</f>
        <v>936</v>
      </c>
      <c r="F34" s="90">
        <f>Iedzivotaju_skaits_struktura!E21</f>
        <v>1706</v>
      </c>
      <c r="G34" s="90">
        <f>Iedzivotaju_skaits_struktura!F21</f>
        <v>3458</v>
      </c>
      <c r="H34" s="90">
        <v>1697.79</v>
      </c>
      <c r="I34" s="32">
        <f t="shared" si="3"/>
        <v>487.89206359869576</v>
      </c>
      <c r="J34" s="32">
        <f t="shared" si="17"/>
        <v>29234.360799999995</v>
      </c>
      <c r="K34" s="32">
        <f t="shared" si="5"/>
        <v>272.74822425375163</v>
      </c>
      <c r="L34" s="205">
        <f t="shared" si="15"/>
        <v>3973283.9601336517</v>
      </c>
      <c r="M34" s="188">
        <f t="shared" si="7"/>
        <v>11946903.955527136</v>
      </c>
      <c r="N34" s="234">
        <f t="shared" si="2"/>
        <v>408.65966036538543</v>
      </c>
      <c r="O34" s="175">
        <f t="shared" si="8"/>
        <v>731.01046047403395</v>
      </c>
      <c r="P34" s="162"/>
      <c r="Q34" s="312">
        <v>11443833.499914996</v>
      </c>
      <c r="R34" s="209">
        <f t="shared" si="16"/>
        <v>503070.45561213978</v>
      </c>
      <c r="S34" s="359">
        <f t="shared" si="10"/>
        <v>4.3959959362907197E-2</v>
      </c>
      <c r="T34" s="11"/>
      <c r="U34" s="303"/>
    </row>
    <row r="35" spans="1:21" ht="14">
      <c r="A35" s="26">
        <v>17</v>
      </c>
      <c r="B35" s="39" t="s">
        <v>19</v>
      </c>
      <c r="C35" s="32">
        <f>Vertetie_ienemumi!J22</f>
        <v>3390375.2976699406</v>
      </c>
      <c r="D35" s="90">
        <f>Iedzivotaju_skaits_struktura!C22</f>
        <v>5521</v>
      </c>
      <c r="E35" s="90">
        <f>Iedzivotaju_skaits_struktura!D22</f>
        <v>339</v>
      </c>
      <c r="F35" s="90">
        <f>Iedzivotaju_skaits_struktura!E22</f>
        <v>614</v>
      </c>
      <c r="G35" s="90">
        <f>Iedzivotaju_skaits_struktura!F22</f>
        <v>1114</v>
      </c>
      <c r="H35" s="90">
        <v>744.89699999999993</v>
      </c>
      <c r="I35" s="32">
        <f t="shared" si="3"/>
        <v>614.0871758141534</v>
      </c>
      <c r="J35" s="32">
        <f t="shared" si="17"/>
        <v>10272.50344</v>
      </c>
      <c r="K35" s="32">
        <f t="shared" si="5"/>
        <v>330.04372473297906</v>
      </c>
      <c r="L35" s="205">
        <f t="shared" si="15"/>
        <v>1003285.7584785023</v>
      </c>
      <c r="M35" s="188">
        <f t="shared" si="7"/>
        <v>4393661.0561484434</v>
      </c>
      <c r="N35" s="234">
        <f t="shared" si="2"/>
        <v>427.71083814292138</v>
      </c>
      <c r="O35" s="175">
        <f t="shared" si="8"/>
        <v>795.80892159906603</v>
      </c>
      <c r="P35" s="162"/>
      <c r="Q35" s="312">
        <v>4319799.2953579947</v>
      </c>
      <c r="R35" s="209">
        <f t="shared" si="16"/>
        <v>73861.760790448636</v>
      </c>
      <c r="S35" s="359">
        <f t="shared" si="10"/>
        <v>1.7098424195267414E-2</v>
      </c>
      <c r="T35" s="11"/>
      <c r="U35" s="303"/>
    </row>
    <row r="36" spans="1:21" ht="14">
      <c r="A36" s="26">
        <v>18</v>
      </c>
      <c r="B36" s="39" t="s">
        <v>207</v>
      </c>
      <c r="C36" s="32">
        <f>Vertetie_ienemumi!J23</f>
        <v>1864759.4742725494</v>
      </c>
      <c r="D36" s="90">
        <f>Iedzivotaju_skaits_struktura!C23</f>
        <v>3618</v>
      </c>
      <c r="E36" s="90">
        <f>Iedzivotaju_skaits_struktura!D23</f>
        <v>242</v>
      </c>
      <c r="F36" s="90">
        <f>Iedzivotaju_skaits_struktura!E23</f>
        <v>371</v>
      </c>
      <c r="G36" s="90">
        <f>Iedzivotaju_skaits_struktura!F23</f>
        <v>767</v>
      </c>
      <c r="H36" s="90">
        <v>544.58300000000008</v>
      </c>
      <c r="I36" s="32">
        <f t="shared" si="3"/>
        <v>515.41168443132926</v>
      </c>
      <c r="J36" s="32">
        <f t="shared" si="17"/>
        <v>6789.0861599999998</v>
      </c>
      <c r="K36" s="32">
        <f t="shared" si="5"/>
        <v>274.67017361767427</v>
      </c>
      <c r="L36" s="205">
        <f t="shared" si="15"/>
        <v>914004.81963709125</v>
      </c>
      <c r="M36" s="188">
        <f t="shared" si="7"/>
        <v>2778764.2939096405</v>
      </c>
      <c r="N36" s="234">
        <f t="shared" si="2"/>
        <v>409.29872274733964</v>
      </c>
      <c r="O36" s="175">
        <f t="shared" si="8"/>
        <v>768.03877664721961</v>
      </c>
      <c r="P36" s="162"/>
      <c r="Q36" s="312">
        <v>2579077.2263579997</v>
      </c>
      <c r="R36" s="209">
        <f t="shared" si="16"/>
        <v>199687.06755164079</v>
      </c>
      <c r="S36" s="359">
        <f t="shared" si="10"/>
        <v>7.7425780628378238E-2</v>
      </c>
      <c r="T36" s="11"/>
      <c r="U36" s="303"/>
    </row>
    <row r="37" spans="1:21" ht="14">
      <c r="A37" s="26">
        <v>19</v>
      </c>
      <c r="B37" s="39" t="s">
        <v>21</v>
      </c>
      <c r="C37" s="32">
        <f>Vertetie_ienemumi!J24</f>
        <v>3880267.125685601</v>
      </c>
      <c r="D37" s="90">
        <f>Iedzivotaju_skaits_struktura!C24</f>
        <v>7191</v>
      </c>
      <c r="E37" s="90">
        <f>Iedzivotaju_skaits_struktura!D24</f>
        <v>406</v>
      </c>
      <c r="F37" s="90">
        <f>Iedzivotaju_skaits_struktura!E24</f>
        <v>787</v>
      </c>
      <c r="G37" s="90">
        <f>Iedzivotaju_skaits_struktura!F24</f>
        <v>1671</v>
      </c>
      <c r="H37" s="90">
        <v>517.21699999999998</v>
      </c>
      <c r="I37" s="32">
        <f t="shared" si="3"/>
        <v>539.60049029141999</v>
      </c>
      <c r="J37" s="32">
        <f t="shared" si="17"/>
        <v>12729.369840000001</v>
      </c>
      <c r="K37" s="32">
        <f t="shared" si="5"/>
        <v>304.82790385212036</v>
      </c>
      <c r="L37" s="205">
        <f t="shared" si="15"/>
        <v>1457493.5910004019</v>
      </c>
      <c r="M37" s="188">
        <f t="shared" si="7"/>
        <v>5337760.7166860029</v>
      </c>
      <c r="N37" s="234">
        <f t="shared" si="2"/>
        <v>419.32639115511802</v>
      </c>
      <c r="O37" s="175">
        <f t="shared" si="8"/>
        <v>742.28350948213085</v>
      </c>
      <c r="P37" s="162"/>
      <c r="Q37" s="312">
        <v>5155927.2940591499</v>
      </c>
      <c r="R37" s="209">
        <f t="shared" si="16"/>
        <v>181833.42262685299</v>
      </c>
      <c r="S37" s="359">
        <f t="shared" si="10"/>
        <v>3.5266870973213349E-2</v>
      </c>
      <c r="T37" s="11"/>
      <c r="U37" s="303"/>
    </row>
    <row r="38" spans="1:21" ht="14">
      <c r="A38" s="26">
        <v>20</v>
      </c>
      <c r="B38" s="39" t="s">
        <v>22</v>
      </c>
      <c r="C38" s="32">
        <f>Vertetie_ienemumi!J25</f>
        <v>11969088.604207834</v>
      </c>
      <c r="D38" s="90">
        <f>Iedzivotaju_skaits_struktura!C25</f>
        <v>11684</v>
      </c>
      <c r="E38" s="90">
        <f>Iedzivotaju_skaits_struktura!D25</f>
        <v>1378</v>
      </c>
      <c r="F38" s="90">
        <f>Iedzivotaju_skaits_struktura!E25</f>
        <v>1827</v>
      </c>
      <c r="G38" s="90">
        <f>Iedzivotaju_skaits_struktura!F25</f>
        <v>1477</v>
      </c>
      <c r="H38" s="90">
        <v>162.74100000000001</v>
      </c>
      <c r="I38" s="32">
        <f t="shared" si="3"/>
        <v>1024.3999147730087</v>
      </c>
      <c r="J38" s="32">
        <f t="shared" si="17"/>
        <v>22204.886320000001</v>
      </c>
      <c r="K38" s="32">
        <f t="shared" si="5"/>
        <v>539.02949250531594</v>
      </c>
      <c r="L38" s="205">
        <f t="shared" si="15"/>
        <v>-928815.75099124503</v>
      </c>
      <c r="M38" s="188">
        <f t="shared" si="7"/>
        <v>11040272.853216588</v>
      </c>
      <c r="N38" s="234">
        <f t="shared" si="2"/>
        <v>497.20015198963591</v>
      </c>
      <c r="O38" s="175">
        <f t="shared" si="8"/>
        <v>944.90524248686995</v>
      </c>
      <c r="P38" s="162"/>
      <c r="Q38" s="312">
        <v>10333245.954842299</v>
      </c>
      <c r="R38" s="209">
        <f t="shared" si="16"/>
        <v>707026.89837428927</v>
      </c>
      <c r="S38" s="359">
        <f t="shared" si="10"/>
        <v>6.8422536486994812E-2</v>
      </c>
      <c r="T38" s="11"/>
      <c r="U38" s="303"/>
    </row>
    <row r="39" spans="1:21" ht="14">
      <c r="A39" s="26">
        <v>21</v>
      </c>
      <c r="B39" s="39" t="s">
        <v>23</v>
      </c>
      <c r="C39" s="32">
        <f>Vertetie_ienemumi!J26</f>
        <v>13156694.183552474</v>
      </c>
      <c r="D39" s="90">
        <f>Iedzivotaju_skaits_struktura!C26</f>
        <v>11159</v>
      </c>
      <c r="E39" s="90">
        <f>Iedzivotaju_skaits_struktura!D26</f>
        <v>1310</v>
      </c>
      <c r="F39" s="90">
        <f>Iedzivotaju_skaits_struktura!E26</f>
        <v>1662</v>
      </c>
      <c r="G39" s="90">
        <f>Iedzivotaju_skaits_struktura!F26</f>
        <v>1453</v>
      </c>
      <c r="H39" s="90">
        <v>243.09299999999999</v>
      </c>
      <c r="I39" s="32">
        <f t="shared" si="3"/>
        <v>1179.0208964559972</v>
      </c>
      <c r="J39" s="32">
        <f t="shared" si="17"/>
        <v>21087.24136</v>
      </c>
      <c r="K39" s="32">
        <f t="shared" si="5"/>
        <v>623.91727580399231</v>
      </c>
      <c r="L39" s="205">
        <f t="shared" si="15"/>
        <v>-2076909.9809912608</v>
      </c>
      <c r="M39" s="188">
        <f t="shared" si="7"/>
        <v>11079784.202561213</v>
      </c>
      <c r="N39" s="234">
        <f t="shared" si="2"/>
        <v>525.42596793045914</v>
      </c>
      <c r="O39" s="175">
        <f t="shared" si="8"/>
        <v>992.90117416983719</v>
      </c>
      <c r="P39" s="162"/>
      <c r="Q39" s="312">
        <v>10351004.32529233</v>
      </c>
      <c r="R39" s="209">
        <f t="shared" si="16"/>
        <v>728779.87726888247</v>
      </c>
      <c r="S39" s="359">
        <f t="shared" si="10"/>
        <v>7.040668271079098E-2</v>
      </c>
      <c r="T39" s="11"/>
      <c r="U39" s="303"/>
    </row>
    <row r="40" spans="1:21" ht="14">
      <c r="A40" s="26">
        <v>22</v>
      </c>
      <c r="B40" s="39" t="s">
        <v>24</v>
      </c>
      <c r="C40" s="32">
        <f>Vertetie_ienemumi!J27</f>
        <v>4327698.7705476684</v>
      </c>
      <c r="D40" s="90">
        <f>Iedzivotaju_skaits_struktura!C27</f>
        <v>5752</v>
      </c>
      <c r="E40" s="90">
        <f>Iedzivotaju_skaits_struktura!D27</f>
        <v>479</v>
      </c>
      <c r="F40" s="90">
        <f>Iedzivotaju_skaits_struktura!E27</f>
        <v>791</v>
      </c>
      <c r="G40" s="90">
        <f>Iedzivotaju_skaits_struktura!F27</f>
        <v>968</v>
      </c>
      <c r="H40" s="90">
        <v>178.72499999999999</v>
      </c>
      <c r="I40" s="32">
        <f t="shared" si="3"/>
        <v>752.38156650689643</v>
      </c>
      <c r="J40" s="32">
        <f t="shared" si="17"/>
        <v>10439.502</v>
      </c>
      <c r="K40" s="32">
        <f t="shared" si="5"/>
        <v>414.55030810355402</v>
      </c>
      <c r="L40" s="205">
        <f t="shared" si="15"/>
        <v>430729.61600311799</v>
      </c>
      <c r="M40" s="188">
        <f t="shared" si="7"/>
        <v>4758428.386550786</v>
      </c>
      <c r="N40" s="234">
        <f t="shared" si="2"/>
        <v>455.80990228755985</v>
      </c>
      <c r="O40" s="175">
        <f t="shared" si="8"/>
        <v>827.26501852412832</v>
      </c>
      <c r="P40" s="162"/>
      <c r="Q40" s="312">
        <v>4521558.5951941246</v>
      </c>
      <c r="R40" s="209">
        <f t="shared" si="16"/>
        <v>236869.79135666136</v>
      </c>
      <c r="S40" s="359">
        <f t="shared" si="10"/>
        <v>5.2386756993136219E-2</v>
      </c>
      <c r="T40" s="11"/>
      <c r="U40" s="303"/>
    </row>
    <row r="41" spans="1:21" ht="14">
      <c r="A41" s="26">
        <v>23</v>
      </c>
      <c r="B41" s="39" t="s">
        <v>25</v>
      </c>
      <c r="C41" s="32">
        <f>Vertetie_ienemumi!J28</f>
        <v>487757.98319170938</v>
      </c>
      <c r="D41" s="90">
        <f>Iedzivotaju_skaits_struktura!C28</f>
        <v>1107</v>
      </c>
      <c r="E41" s="90">
        <f>Iedzivotaju_skaits_struktura!D28</f>
        <v>48</v>
      </c>
      <c r="F41" s="90">
        <f>Iedzivotaju_skaits_struktura!E28</f>
        <v>102</v>
      </c>
      <c r="G41" s="90">
        <f>Iedzivotaju_skaits_struktura!F28</f>
        <v>248</v>
      </c>
      <c r="H41" s="90">
        <v>185.387</v>
      </c>
      <c r="I41" s="32">
        <f t="shared" si="3"/>
        <v>440.6124509410202</v>
      </c>
      <c r="J41" s="32">
        <f t="shared" si="17"/>
        <v>2017.14824</v>
      </c>
      <c r="K41" s="32">
        <f t="shared" si="5"/>
        <v>241.80572033303284</v>
      </c>
      <c r="L41" s="205">
        <f t="shared" si="15"/>
        <v>315815.47696633911</v>
      </c>
      <c r="M41" s="188">
        <f t="shared" si="7"/>
        <v>803573.46015804843</v>
      </c>
      <c r="N41" s="234">
        <f t="shared" si="2"/>
        <v>398.3710489012193</v>
      </c>
      <c r="O41" s="175">
        <f t="shared" si="8"/>
        <v>725.90195136228408</v>
      </c>
      <c r="P41" s="162"/>
      <c r="Q41" s="312">
        <v>769148.54727735266</v>
      </c>
      <c r="R41" s="209">
        <f t="shared" si="16"/>
        <v>34424.912880695774</v>
      </c>
      <c r="S41" s="359">
        <f t="shared" si="10"/>
        <v>4.4757170773517929E-2</v>
      </c>
      <c r="T41" s="11"/>
      <c r="U41" s="303"/>
    </row>
    <row r="42" spans="1:21" ht="14">
      <c r="A42" s="26">
        <v>24</v>
      </c>
      <c r="B42" s="39" t="s">
        <v>26</v>
      </c>
      <c r="C42" s="32">
        <f>Vertetie_ienemumi!J29</f>
        <v>5952233.7777688177</v>
      </c>
      <c r="D42" s="90">
        <f>Iedzivotaju_skaits_struktura!C29</f>
        <v>13146</v>
      </c>
      <c r="E42" s="90">
        <f>Iedzivotaju_skaits_struktura!D29</f>
        <v>786</v>
      </c>
      <c r="F42" s="90">
        <f>Iedzivotaju_skaits_struktura!E29</f>
        <v>1327</v>
      </c>
      <c r="G42" s="90">
        <f>Iedzivotaju_skaits_struktura!F29</f>
        <v>2817</v>
      </c>
      <c r="H42" s="90">
        <v>1040.144</v>
      </c>
      <c r="I42" s="32">
        <f t="shared" si="3"/>
        <v>452.77907939820614</v>
      </c>
      <c r="J42" s="32">
        <f t="shared" si="17"/>
        <v>22976.858879999996</v>
      </c>
      <c r="K42" s="32">
        <f t="shared" si="5"/>
        <v>259.05341582394828</v>
      </c>
      <c r="L42" s="205">
        <f t="shared" si="15"/>
        <v>3332853.5667088139</v>
      </c>
      <c r="M42" s="188">
        <f t="shared" si="7"/>
        <v>9285087.3444776312</v>
      </c>
      <c r="N42" s="234">
        <f t="shared" si="2"/>
        <v>404.10603524921999</v>
      </c>
      <c r="O42" s="175">
        <f t="shared" si="8"/>
        <v>706.3051380250746</v>
      </c>
      <c r="P42" s="162"/>
      <c r="Q42" s="312">
        <v>8840108.6381321028</v>
      </c>
      <c r="R42" s="209">
        <f t="shared" si="16"/>
        <v>444978.70634552836</v>
      </c>
      <c r="S42" s="359">
        <f t="shared" si="10"/>
        <v>5.033633912892177E-2</v>
      </c>
      <c r="T42" s="11"/>
      <c r="U42" s="303"/>
    </row>
    <row r="43" spans="1:21" ht="14">
      <c r="A43" s="26">
        <v>25</v>
      </c>
      <c r="B43" s="39" t="s">
        <v>27</v>
      </c>
      <c r="C43" s="32">
        <f>Vertetie_ienemumi!J30</f>
        <v>15482324.217738813</v>
      </c>
      <c r="D43" s="90">
        <f>Iedzivotaju_skaits_struktura!C30</f>
        <v>24597</v>
      </c>
      <c r="E43" s="90">
        <f>Iedzivotaju_skaits_struktura!D30</f>
        <v>1667</v>
      </c>
      <c r="F43" s="90">
        <f>Iedzivotaju_skaits_struktura!E30</f>
        <v>2791</v>
      </c>
      <c r="G43" s="90">
        <f>Iedzivotaju_skaits_struktura!F30</f>
        <v>4897</v>
      </c>
      <c r="H43" s="90">
        <v>786.06700000000001</v>
      </c>
      <c r="I43" s="32">
        <f t="shared" si="3"/>
        <v>629.43953399759368</v>
      </c>
      <c r="J43" s="32">
        <f t="shared" si="17"/>
        <v>42415.041839999998</v>
      </c>
      <c r="K43" s="32">
        <f t="shared" si="5"/>
        <v>365.01966156586525</v>
      </c>
      <c r="L43" s="205">
        <f t="shared" si="15"/>
        <v>3152325.5389224794</v>
      </c>
      <c r="M43" s="188">
        <f t="shared" si="7"/>
        <v>18634649.756661292</v>
      </c>
      <c r="N43" s="234">
        <f t="shared" si="2"/>
        <v>439.34059588944388</v>
      </c>
      <c r="O43" s="175">
        <f t="shared" si="8"/>
        <v>757.59847772741762</v>
      </c>
      <c r="P43" s="162"/>
      <c r="Q43" s="312">
        <v>17799069.429060649</v>
      </c>
      <c r="R43" s="209">
        <f t="shared" si="16"/>
        <v>835580.32760064304</v>
      </c>
      <c r="S43" s="359">
        <f t="shared" si="10"/>
        <v>4.6945169292748945E-2</v>
      </c>
      <c r="T43" s="11"/>
      <c r="U43" s="303"/>
    </row>
    <row r="44" spans="1:21" ht="14">
      <c r="A44" s="26">
        <v>26</v>
      </c>
      <c r="B44" s="39" t="s">
        <v>28</v>
      </c>
      <c r="C44" s="32">
        <f>Vertetie_ienemumi!J31</f>
        <v>2000332.0831377008</v>
      </c>
      <c r="D44" s="90">
        <f>Iedzivotaju_skaits_struktura!C31</f>
        <v>3187</v>
      </c>
      <c r="E44" s="90">
        <f>Iedzivotaju_skaits_struktura!D31</f>
        <v>218</v>
      </c>
      <c r="F44" s="90">
        <f>Iedzivotaju_skaits_struktura!E31</f>
        <v>342</v>
      </c>
      <c r="G44" s="90">
        <f>Iedzivotaju_skaits_struktura!F31</f>
        <v>681</v>
      </c>
      <c r="H44" s="90">
        <v>299.63799999999998</v>
      </c>
      <c r="I44" s="32">
        <f t="shared" si="3"/>
        <v>627.65361880693467</v>
      </c>
      <c r="J44" s="32">
        <f t="shared" si="17"/>
        <v>5771.4297599999991</v>
      </c>
      <c r="K44" s="32">
        <f t="shared" si="5"/>
        <v>346.59212124548168</v>
      </c>
      <c r="L44" s="205">
        <f t="shared" si="15"/>
        <v>499928.06280328706</v>
      </c>
      <c r="M44" s="188">
        <f t="shared" si="7"/>
        <v>2500260.1459409879</v>
      </c>
      <c r="N44" s="234">
        <f t="shared" si="2"/>
        <v>433.2133024072337</v>
      </c>
      <c r="O44" s="175">
        <f t="shared" si="8"/>
        <v>784.51840161311202</v>
      </c>
      <c r="P44" s="162"/>
      <c r="Q44" s="312">
        <v>2400449.0065336572</v>
      </c>
      <c r="R44" s="209">
        <f t="shared" si="16"/>
        <v>99811.139407330658</v>
      </c>
      <c r="S44" s="359">
        <f t="shared" si="10"/>
        <v>4.158019567825022E-2</v>
      </c>
      <c r="T44" s="11"/>
      <c r="U44" s="303"/>
    </row>
    <row r="45" spans="1:21" ht="14">
      <c r="A45" s="26">
        <v>27</v>
      </c>
      <c r="B45" s="39" t="s">
        <v>29</v>
      </c>
      <c r="C45" s="32">
        <f>Vertetie_ienemumi!J32</f>
        <v>3572711.9875163273</v>
      </c>
      <c r="D45" s="90">
        <f>Iedzivotaju_skaits_struktura!C32</f>
        <v>6254</v>
      </c>
      <c r="E45" s="90">
        <f>Iedzivotaju_skaits_struktura!D32</f>
        <v>416</v>
      </c>
      <c r="F45" s="90">
        <f>Iedzivotaju_skaits_struktura!E32</f>
        <v>700</v>
      </c>
      <c r="G45" s="90">
        <f>Iedzivotaju_skaits_struktura!F32</f>
        <v>1301</v>
      </c>
      <c r="H45" s="90">
        <v>496.214</v>
      </c>
      <c r="I45" s="32">
        <f t="shared" si="3"/>
        <v>571.268306286589</v>
      </c>
      <c r="J45" s="32">
        <f t="shared" si="17"/>
        <v>11226.425279999998</v>
      </c>
      <c r="K45" s="32">
        <f t="shared" si="5"/>
        <v>318.24128325880844</v>
      </c>
      <c r="L45" s="205">
        <f t="shared" si="15"/>
        <v>1184894.8050334596</v>
      </c>
      <c r="M45" s="188">
        <f t="shared" si="7"/>
        <v>4757606.7925497871</v>
      </c>
      <c r="N45" s="234">
        <f t="shared" si="2"/>
        <v>423.78643903910506</v>
      </c>
      <c r="O45" s="175">
        <f t="shared" si="8"/>
        <v>760.73021946750669</v>
      </c>
      <c r="P45" s="162"/>
      <c r="Q45" s="312">
        <v>4457700.5929129841</v>
      </c>
      <c r="R45" s="209">
        <f t="shared" si="16"/>
        <v>299906.19963680301</v>
      </c>
      <c r="S45" s="359">
        <f t="shared" si="10"/>
        <v>6.7278228626122871E-2</v>
      </c>
      <c r="T45" s="11"/>
      <c r="U45" s="303"/>
    </row>
    <row r="46" spans="1:21" ht="14">
      <c r="A46" s="26">
        <v>28</v>
      </c>
      <c r="B46" s="39" t="s">
        <v>30</v>
      </c>
      <c r="C46" s="32">
        <f>Vertetie_ienemumi!J33</f>
        <v>4593333.3817227054</v>
      </c>
      <c r="D46" s="90">
        <f>Iedzivotaju_skaits_struktura!C33</f>
        <v>7711</v>
      </c>
      <c r="E46" s="90">
        <f>Iedzivotaju_skaits_struktura!D33</f>
        <v>569</v>
      </c>
      <c r="F46" s="90">
        <f>Iedzivotaju_skaits_struktura!E33</f>
        <v>884</v>
      </c>
      <c r="G46" s="90">
        <f>Iedzivotaju_skaits_struktura!F33</f>
        <v>1535</v>
      </c>
      <c r="H46" s="90">
        <v>700.89</v>
      </c>
      <c r="I46" s="32">
        <f t="shared" si="3"/>
        <v>595.68582307388215</v>
      </c>
      <c r="J46" s="32">
        <f t="shared" si="17"/>
        <v>14125.552799999999</v>
      </c>
      <c r="K46" s="32">
        <f t="shared" si="5"/>
        <v>325.17901754065906</v>
      </c>
      <c r="L46" s="205">
        <f t="shared" si="15"/>
        <v>1425469.8417007979</v>
      </c>
      <c r="M46" s="188">
        <f t="shared" si="7"/>
        <v>6018803.2234235033</v>
      </c>
      <c r="N46" s="234">
        <f t="shared" si="2"/>
        <v>426.09328701270391</v>
      </c>
      <c r="O46" s="175">
        <f t="shared" si="8"/>
        <v>780.54768816281978</v>
      </c>
      <c r="P46" s="162"/>
      <c r="Q46" s="312">
        <v>5778472.0965576088</v>
      </c>
      <c r="R46" s="209">
        <f t="shared" si="16"/>
        <v>240331.12686589453</v>
      </c>
      <c r="S46" s="359">
        <f t="shared" si="10"/>
        <v>4.1590773971040829E-2</v>
      </c>
      <c r="T46" s="11"/>
      <c r="U46" s="303"/>
    </row>
    <row r="47" spans="1:21" ht="14">
      <c r="A47" s="26">
        <v>29</v>
      </c>
      <c r="B47" s="39" t="s">
        <v>31</v>
      </c>
      <c r="C47" s="32">
        <f>Vertetie_ienemumi!J34</f>
        <v>10304404.827915328</v>
      </c>
      <c r="D47" s="90">
        <f>Iedzivotaju_skaits_struktura!C34</f>
        <v>9208</v>
      </c>
      <c r="E47" s="90">
        <f>Iedzivotaju_skaits_struktura!D34</f>
        <v>606</v>
      </c>
      <c r="F47" s="90">
        <f>Iedzivotaju_skaits_struktura!E34</f>
        <v>808</v>
      </c>
      <c r="G47" s="90">
        <f>Iedzivotaju_skaits_struktura!F34</f>
        <v>1904</v>
      </c>
      <c r="H47" s="90">
        <v>80.683000000000007</v>
      </c>
      <c r="I47" s="32">
        <f t="shared" si="3"/>
        <v>1119.070897905661</v>
      </c>
      <c r="J47" s="32">
        <f t="shared" si="17"/>
        <v>14791.718160000002</v>
      </c>
      <c r="K47" s="32">
        <f t="shared" si="5"/>
        <v>696.63339420437728</v>
      </c>
      <c r="L47" s="205">
        <f t="shared" si="15"/>
        <v>-2174808.2597397128</v>
      </c>
      <c r="M47" s="188">
        <f t="shared" si="7"/>
        <v>8129596.5681756148</v>
      </c>
      <c r="N47" s="234">
        <f t="shared" si="2"/>
        <v>549.60461524745642</v>
      </c>
      <c r="O47" s="175">
        <f t="shared" si="8"/>
        <v>882.88407560551855</v>
      </c>
      <c r="P47" s="162"/>
      <c r="Q47" s="312">
        <v>7034922.1851483686</v>
      </c>
      <c r="R47" s="209">
        <f t="shared" si="16"/>
        <v>1094674.3830272462</v>
      </c>
      <c r="S47" s="359">
        <f t="shared" si="10"/>
        <v>0.15560575571656576</v>
      </c>
      <c r="T47" s="11"/>
      <c r="U47" s="303"/>
    </row>
    <row r="48" spans="1:21" ht="14">
      <c r="A48" s="26">
        <v>30</v>
      </c>
      <c r="B48" s="39" t="s">
        <v>32</v>
      </c>
      <c r="C48" s="32">
        <f>Vertetie_ienemumi!J35</f>
        <v>12108301.683003854</v>
      </c>
      <c r="D48" s="90">
        <f>Iedzivotaju_skaits_struktura!C35</f>
        <v>18423</v>
      </c>
      <c r="E48" s="90">
        <f>Iedzivotaju_skaits_struktura!D35</f>
        <v>1397</v>
      </c>
      <c r="F48" s="90">
        <f>Iedzivotaju_skaits_struktura!E35</f>
        <v>1983</v>
      </c>
      <c r="G48" s="90">
        <f>Iedzivotaju_skaits_struktura!F35</f>
        <v>3870</v>
      </c>
      <c r="H48" s="90">
        <v>172.68299999999999</v>
      </c>
      <c r="I48" s="32">
        <f t="shared" si="3"/>
        <v>657.23832616858567</v>
      </c>
      <c r="J48" s="32">
        <f t="shared" si="17"/>
        <v>31282.838159999996</v>
      </c>
      <c r="K48" s="32">
        <f t="shared" si="5"/>
        <v>387.05892416392743</v>
      </c>
      <c r="L48" s="205">
        <f t="shared" si="15"/>
        <v>1864766.5286020348</v>
      </c>
      <c r="M48" s="188">
        <f t="shared" si="7"/>
        <v>13973068.211605888</v>
      </c>
      <c r="N48" s="234">
        <f t="shared" si="2"/>
        <v>446.66881374825647</v>
      </c>
      <c r="O48" s="175">
        <f t="shared" si="8"/>
        <v>758.45780880453174</v>
      </c>
      <c r="P48" s="162"/>
      <c r="Q48" s="312">
        <v>13341485.88123899</v>
      </c>
      <c r="R48" s="209">
        <f t="shared" si="16"/>
        <v>631582.33036689833</v>
      </c>
      <c r="S48" s="359">
        <f t="shared" si="10"/>
        <v>4.7339729321682178E-2</v>
      </c>
      <c r="T48" s="11"/>
      <c r="U48" s="303"/>
    </row>
    <row r="49" spans="1:21" ht="14">
      <c r="A49" s="26">
        <v>31</v>
      </c>
      <c r="B49" s="39" t="s">
        <v>33</v>
      </c>
      <c r="C49" s="32">
        <f>Vertetie_ienemumi!J36</f>
        <v>1344797.8347145964</v>
      </c>
      <c r="D49" s="90">
        <f>Iedzivotaju_skaits_struktura!C36</f>
        <v>2601</v>
      </c>
      <c r="E49" s="90">
        <f>Iedzivotaju_skaits_struktura!D36</f>
        <v>116</v>
      </c>
      <c r="F49" s="90">
        <f>Iedzivotaju_skaits_struktura!E36</f>
        <v>263</v>
      </c>
      <c r="G49" s="90">
        <f>Iedzivotaju_skaits_struktura!F36</f>
        <v>590</v>
      </c>
      <c r="H49" s="90">
        <v>190.13499999999999</v>
      </c>
      <c r="I49" s="32">
        <f t="shared" si="3"/>
        <v>517.03107832164415</v>
      </c>
      <c r="J49" s="32">
        <f t="shared" si="17"/>
        <v>4455.4251999999997</v>
      </c>
      <c r="K49" s="32">
        <f t="shared" si="5"/>
        <v>301.8337811427283</v>
      </c>
      <c r="L49" s="205">
        <f t="shared" si="15"/>
        <v>519043.85692493897</v>
      </c>
      <c r="M49" s="188">
        <f t="shared" si="7"/>
        <v>1863841.6916395354</v>
      </c>
      <c r="N49" s="234">
        <f t="shared" si="2"/>
        <v>418.33082320393021</v>
      </c>
      <c r="O49" s="175">
        <f t="shared" si="8"/>
        <v>716.58657886948686</v>
      </c>
      <c r="P49" s="162"/>
      <c r="Q49" s="312">
        <v>1809717.1658726158</v>
      </c>
      <c r="R49" s="209">
        <f t="shared" si="16"/>
        <v>54124.5257669196</v>
      </c>
      <c r="S49" s="359">
        <f t="shared" si="10"/>
        <v>2.9907726349504893E-2</v>
      </c>
      <c r="T49" s="11"/>
      <c r="U49" s="303"/>
    </row>
    <row r="50" spans="1:21" ht="14">
      <c r="A50" s="26">
        <v>32</v>
      </c>
      <c r="B50" s="39" t="s">
        <v>34</v>
      </c>
      <c r="C50" s="32">
        <f>Vertetie_ienemumi!J37</f>
        <v>1073203.0331698013</v>
      </c>
      <c r="D50" s="90">
        <f>Iedzivotaju_skaits_struktura!C37</f>
        <v>2765</v>
      </c>
      <c r="E50" s="90">
        <f>Iedzivotaju_skaits_struktura!D37</f>
        <v>144</v>
      </c>
      <c r="F50" s="90">
        <f>Iedzivotaju_skaits_struktura!E37</f>
        <v>246</v>
      </c>
      <c r="G50" s="90">
        <f>Iedzivotaju_skaits_struktura!F37</f>
        <v>573</v>
      </c>
      <c r="H50" s="90">
        <v>508.93900000000002</v>
      </c>
      <c r="I50" s="32">
        <f t="shared" si="3"/>
        <v>388.13852917533501</v>
      </c>
      <c r="J50" s="32">
        <f t="shared" si="17"/>
        <v>5101.5272800000002</v>
      </c>
      <c r="K50" s="32">
        <f t="shared" si="5"/>
        <v>210.36896879434138</v>
      </c>
      <c r="L50" s="205">
        <f t="shared" si="15"/>
        <v>905771.71826364414</v>
      </c>
      <c r="M50" s="188">
        <f t="shared" si="7"/>
        <v>1978974.7514334456</v>
      </c>
      <c r="N50" s="234">
        <f t="shared" ref="N50:N81" si="18">M50/J50</f>
        <v>387.91809644766727</v>
      </c>
      <c r="O50" s="175">
        <f t="shared" si="8"/>
        <v>715.72323740811771</v>
      </c>
      <c r="P50" s="162"/>
      <c r="Q50" s="312">
        <v>1878986.1968505834</v>
      </c>
      <c r="R50" s="209">
        <f t="shared" si="16"/>
        <v>99988.554582862183</v>
      </c>
      <c r="S50" s="359">
        <f t="shared" ref="S50:S81" si="19">M50/Q50-1</f>
        <v>5.3214097448110786E-2</v>
      </c>
      <c r="T50" s="11"/>
      <c r="U50" s="303"/>
    </row>
    <row r="51" spans="1:21" ht="14">
      <c r="A51" s="26">
        <v>33</v>
      </c>
      <c r="B51" s="39" t="s">
        <v>35</v>
      </c>
      <c r="C51" s="32">
        <f>Vertetie_ienemumi!J38</f>
        <v>2894737.6341117718</v>
      </c>
      <c r="D51" s="90">
        <f>Iedzivotaju_skaits_struktura!C38</f>
        <v>7608</v>
      </c>
      <c r="E51" s="90">
        <f>Iedzivotaju_skaits_struktura!D38</f>
        <v>365</v>
      </c>
      <c r="F51" s="90">
        <f>Iedzivotaju_skaits_struktura!E38</f>
        <v>775</v>
      </c>
      <c r="G51" s="90">
        <f>Iedzivotaju_skaits_struktura!F38</f>
        <v>1695</v>
      </c>
      <c r="H51" s="90">
        <v>947.40300000000002</v>
      </c>
      <c r="I51" s="32">
        <f t="shared" si="3"/>
        <v>380.48601920501733</v>
      </c>
      <c r="J51" s="32">
        <f t="shared" si="17"/>
        <v>13682.95256</v>
      </c>
      <c r="K51" s="32">
        <f t="shared" si="5"/>
        <v>211.55796758179886</v>
      </c>
      <c r="L51" s="205">
        <f t="shared" si="15"/>
        <v>2418536.8442601063</v>
      </c>
      <c r="M51" s="188">
        <f t="shared" si="7"/>
        <v>5313274.4783718782</v>
      </c>
      <c r="N51" s="234">
        <f t="shared" si="18"/>
        <v>388.3134473406285</v>
      </c>
      <c r="O51" s="175">
        <f t="shared" si="8"/>
        <v>698.37992617926898</v>
      </c>
      <c r="P51" s="162"/>
      <c r="Q51" s="312">
        <v>5088384.1093921205</v>
      </c>
      <c r="R51" s="209">
        <f t="shared" si="16"/>
        <v>224890.36897975765</v>
      </c>
      <c r="S51" s="359">
        <f t="shared" si="19"/>
        <v>4.4196814577078802E-2</v>
      </c>
      <c r="T51" s="11"/>
      <c r="U51" s="303"/>
    </row>
    <row r="52" spans="1:21" ht="14">
      <c r="A52" s="26">
        <v>34</v>
      </c>
      <c r="B52" s="39" t="s">
        <v>36</v>
      </c>
      <c r="C52" s="32">
        <f>Vertetie_ienemumi!J39</f>
        <v>8896864.524053853</v>
      </c>
      <c r="D52" s="90">
        <f>Iedzivotaju_skaits_struktura!C39</f>
        <v>23236</v>
      </c>
      <c r="E52" s="90">
        <f>Iedzivotaju_skaits_struktura!D39</f>
        <v>1085</v>
      </c>
      <c r="F52" s="90">
        <f>Iedzivotaju_skaits_struktura!E39</f>
        <v>1985</v>
      </c>
      <c r="G52" s="90">
        <f>Iedzivotaju_skaits_struktura!F39</f>
        <v>5087</v>
      </c>
      <c r="H52" s="90">
        <v>1872.386</v>
      </c>
      <c r="I52" s="32">
        <f t="shared" si="3"/>
        <v>382.89139800541631</v>
      </c>
      <c r="J52" s="32">
        <f t="shared" si="17"/>
        <v>38856.406719999999</v>
      </c>
      <c r="K52" s="32">
        <f t="shared" si="5"/>
        <v>228.96776297831209</v>
      </c>
      <c r="L52" s="205">
        <f t="shared" si="15"/>
        <v>6416536.0204310734</v>
      </c>
      <c r="M52" s="188">
        <f t="shared" si="7"/>
        <v>15313400.544484926</v>
      </c>
      <c r="N52" s="234">
        <f t="shared" si="18"/>
        <v>394.10233310644446</v>
      </c>
      <c r="O52" s="175">
        <f t="shared" si="8"/>
        <v>659.03772355331921</v>
      </c>
      <c r="P52" s="162"/>
      <c r="Q52" s="312">
        <v>14621785.279557943</v>
      </c>
      <c r="R52" s="209">
        <f t="shared" si="16"/>
        <v>691615.26492698304</v>
      </c>
      <c r="S52" s="359">
        <f t="shared" si="19"/>
        <v>4.7300329727444357E-2</v>
      </c>
      <c r="T52" s="11"/>
      <c r="U52" s="303"/>
    </row>
    <row r="53" spans="1:21" ht="14">
      <c r="A53" s="26">
        <v>35</v>
      </c>
      <c r="B53" s="39" t="s">
        <v>37</v>
      </c>
      <c r="C53" s="32">
        <f>Vertetie_ienemumi!J40</f>
        <v>15252331.722856667</v>
      </c>
      <c r="D53" s="90">
        <f>Iedzivotaju_skaits_struktura!C40</f>
        <v>21324</v>
      </c>
      <c r="E53" s="90">
        <f>Iedzivotaju_skaits_struktura!D40</f>
        <v>1482</v>
      </c>
      <c r="F53" s="90">
        <f>Iedzivotaju_skaits_struktura!E40</f>
        <v>2363</v>
      </c>
      <c r="G53" s="90">
        <f>Iedzivotaju_skaits_struktura!F40</f>
        <v>4312</v>
      </c>
      <c r="H53" s="90">
        <v>887.54399999999998</v>
      </c>
      <c r="I53" s="32">
        <f t="shared" si="3"/>
        <v>715.26597837444513</v>
      </c>
      <c r="J53" s="32">
        <f t="shared" si="17"/>
        <v>37035.206879999998</v>
      </c>
      <c r="K53" s="32">
        <f t="shared" si="5"/>
        <v>411.83330694699953</v>
      </c>
      <c r="L53" s="205">
        <f t="shared" si="15"/>
        <v>1595223.8491755924</v>
      </c>
      <c r="M53" s="188">
        <f t="shared" si="7"/>
        <v>16847555.572032258</v>
      </c>
      <c r="N53" s="234">
        <f t="shared" si="18"/>
        <v>454.90647930281682</v>
      </c>
      <c r="O53" s="175">
        <f t="shared" si="8"/>
        <v>790.07482517502615</v>
      </c>
      <c r="P53" s="162"/>
      <c r="Q53" s="312">
        <v>16364339.360235257</v>
      </c>
      <c r="R53" s="209">
        <f t="shared" si="16"/>
        <v>483216.21179700084</v>
      </c>
      <c r="S53" s="359">
        <f t="shared" si="19"/>
        <v>2.9528611034014496E-2</v>
      </c>
      <c r="T53" s="11"/>
      <c r="U53" s="303"/>
    </row>
    <row r="54" spans="1:21" ht="14">
      <c r="A54" s="26">
        <v>36</v>
      </c>
      <c r="B54" s="39" t="s">
        <v>38</v>
      </c>
      <c r="C54" s="32">
        <f>Vertetie_ienemumi!J41</f>
        <v>2215392.1073503029</v>
      </c>
      <c r="D54" s="90">
        <f>Iedzivotaju_skaits_struktura!C41</f>
        <v>4071</v>
      </c>
      <c r="E54" s="90">
        <f>Iedzivotaju_skaits_struktura!D41</f>
        <v>272</v>
      </c>
      <c r="F54" s="90">
        <f>Iedzivotaju_skaits_struktura!E41</f>
        <v>417</v>
      </c>
      <c r="G54" s="90">
        <f>Iedzivotaju_skaits_struktura!F41</f>
        <v>899</v>
      </c>
      <c r="H54" s="90">
        <v>675.05399999999997</v>
      </c>
      <c r="I54" s="32">
        <f t="shared" si="3"/>
        <v>544.18867780651021</v>
      </c>
      <c r="J54" s="32">
        <f t="shared" si="17"/>
        <v>7758.24208</v>
      </c>
      <c r="K54" s="32">
        <f t="shared" si="5"/>
        <v>285.55336176752849</v>
      </c>
      <c r="L54" s="205">
        <f t="shared" si="15"/>
        <v>988121.53214769834</v>
      </c>
      <c r="M54" s="188">
        <f t="shared" si="7"/>
        <v>3203513.639498001</v>
      </c>
      <c r="N54" s="234">
        <f t="shared" si="18"/>
        <v>412.91746332024752</v>
      </c>
      <c r="O54" s="175">
        <f t="shared" si="8"/>
        <v>786.91074416556148</v>
      </c>
      <c r="P54" s="162"/>
      <c r="Q54" s="312">
        <v>3057700.0196593311</v>
      </c>
      <c r="R54" s="209">
        <f t="shared" si="16"/>
        <v>145813.6198386699</v>
      </c>
      <c r="S54" s="359">
        <f t="shared" si="19"/>
        <v>4.768735287999748E-2</v>
      </c>
      <c r="T54" s="11"/>
      <c r="U54" s="303"/>
    </row>
    <row r="55" spans="1:21" ht="14">
      <c r="A55" s="26">
        <v>37</v>
      </c>
      <c r="B55" s="39" t="s">
        <v>39</v>
      </c>
      <c r="C55" s="32">
        <f>Vertetie_ienemumi!J42</f>
        <v>1646979.9668098316</v>
      </c>
      <c r="D55" s="90">
        <f>Iedzivotaju_skaits_struktura!C42</f>
        <v>2911</v>
      </c>
      <c r="E55" s="90">
        <f>Iedzivotaju_skaits_struktura!D42</f>
        <v>192</v>
      </c>
      <c r="F55" s="90">
        <f>Iedzivotaju_skaits_struktura!E42</f>
        <v>272</v>
      </c>
      <c r="G55" s="90">
        <f>Iedzivotaju_skaits_struktura!F42</f>
        <v>663</v>
      </c>
      <c r="H55" s="90">
        <v>320.01599999999996</v>
      </c>
      <c r="I55" s="32">
        <f t="shared" si="3"/>
        <v>565.77807173130589</v>
      </c>
      <c r="J55" s="32">
        <f t="shared" si="17"/>
        <v>5224.04432</v>
      </c>
      <c r="K55" s="32">
        <f t="shared" si="5"/>
        <v>315.26914128665578</v>
      </c>
      <c r="L55" s="205">
        <f t="shared" si="15"/>
        <v>561736.46311923373</v>
      </c>
      <c r="M55" s="188">
        <f t="shared" si="7"/>
        <v>2208716.4299290655</v>
      </c>
      <c r="N55" s="234">
        <f t="shared" si="18"/>
        <v>422.79817984566131</v>
      </c>
      <c r="O55" s="175">
        <f t="shared" si="8"/>
        <v>758.74834418724345</v>
      </c>
      <c r="P55" s="162"/>
      <c r="Q55" s="312">
        <v>2104058.7025163551</v>
      </c>
      <c r="R55" s="209">
        <f t="shared" si="16"/>
        <v>104657.72741271043</v>
      </c>
      <c r="S55" s="359">
        <f t="shared" si="19"/>
        <v>4.974087808840344E-2</v>
      </c>
      <c r="T55" s="11"/>
      <c r="U55" s="303"/>
    </row>
    <row r="56" spans="1:21" ht="14">
      <c r="A56" s="26">
        <v>38</v>
      </c>
      <c r="B56" s="39" t="s">
        <v>40</v>
      </c>
      <c r="C56" s="32">
        <f>Vertetie_ienemumi!J43</f>
        <v>5955980.9240021128</v>
      </c>
      <c r="D56" s="90">
        <f>Iedzivotaju_skaits_struktura!C43</f>
        <v>7441</v>
      </c>
      <c r="E56" s="90">
        <f>Iedzivotaju_skaits_struktura!D43</f>
        <v>423</v>
      </c>
      <c r="F56" s="90">
        <f>Iedzivotaju_skaits_struktura!E43</f>
        <v>757</v>
      </c>
      <c r="G56" s="90">
        <f>Iedzivotaju_skaits_struktura!F43</f>
        <v>1748</v>
      </c>
      <c r="H56" s="90">
        <v>395.84300000000002</v>
      </c>
      <c r="I56" s="32">
        <f t="shared" si="3"/>
        <v>800.42748609086311</v>
      </c>
      <c r="J56" s="32">
        <f t="shared" si="17"/>
        <v>12793.84136</v>
      </c>
      <c r="K56" s="32">
        <f t="shared" si="5"/>
        <v>465.53499894281265</v>
      </c>
      <c r="L56" s="205">
        <f t="shared" si="15"/>
        <v>92469.922202552727</v>
      </c>
      <c r="M56" s="188">
        <f t="shared" si="7"/>
        <v>6048450.8462046655</v>
      </c>
      <c r="N56" s="234">
        <f t="shared" si="18"/>
        <v>472.76268917286819</v>
      </c>
      <c r="O56" s="175">
        <f t="shared" si="8"/>
        <v>812.85456876826572</v>
      </c>
      <c r="P56" s="162"/>
      <c r="Q56" s="312">
        <v>5745651.2801073985</v>
      </c>
      <c r="R56" s="209">
        <f t="shared" si="16"/>
        <v>302799.56609726697</v>
      </c>
      <c r="S56" s="359">
        <f t="shared" si="19"/>
        <v>5.2700651559836276E-2</v>
      </c>
      <c r="T56" s="11"/>
      <c r="U56" s="303"/>
    </row>
    <row r="57" spans="1:21" ht="14">
      <c r="A57" s="26">
        <v>39</v>
      </c>
      <c r="B57" s="39" t="s">
        <v>41</v>
      </c>
      <c r="C57" s="32">
        <f>Vertetie_ienemumi!J44</f>
        <v>1558467.3964094312</v>
      </c>
      <c r="D57" s="90">
        <f>Iedzivotaju_skaits_struktura!C44</f>
        <v>3052</v>
      </c>
      <c r="E57" s="90">
        <f>Iedzivotaju_skaits_struktura!D44</f>
        <v>159</v>
      </c>
      <c r="F57" s="90">
        <f>Iedzivotaju_skaits_struktura!E44</f>
        <v>282</v>
      </c>
      <c r="G57" s="90">
        <f>Iedzivotaju_skaits_struktura!F44</f>
        <v>742</v>
      </c>
      <c r="H57" s="90">
        <v>377.71800000000002</v>
      </c>
      <c r="I57" s="32">
        <f t="shared" si="3"/>
        <v>510.6380722180312</v>
      </c>
      <c r="J57" s="32">
        <f t="shared" si="17"/>
        <v>5466.5913600000003</v>
      </c>
      <c r="K57" s="32">
        <f t="shared" si="5"/>
        <v>285.0894266238754</v>
      </c>
      <c r="L57" s="205">
        <f t="shared" si="15"/>
        <v>697940.35437850747</v>
      </c>
      <c r="M57" s="188">
        <f t="shared" si="7"/>
        <v>2256407.7507879389</v>
      </c>
      <c r="N57" s="234">
        <f t="shared" si="18"/>
        <v>412.7632014528225</v>
      </c>
      <c r="O57" s="175">
        <f t="shared" si="8"/>
        <v>739.32101926210316</v>
      </c>
      <c r="P57" s="162"/>
      <c r="Q57" s="312">
        <v>2159332.462647072</v>
      </c>
      <c r="R57" s="209">
        <f t="shared" si="16"/>
        <v>97075.288140866905</v>
      </c>
      <c r="S57" s="359">
        <f t="shared" si="19"/>
        <v>4.4956156506749556E-2</v>
      </c>
      <c r="T57" s="11"/>
      <c r="U57" s="303"/>
    </row>
    <row r="58" spans="1:21" ht="14">
      <c r="A58" s="26">
        <v>40</v>
      </c>
      <c r="B58" s="39" t="s">
        <v>42</v>
      </c>
      <c r="C58" s="32">
        <f>Vertetie_ienemumi!J45</f>
        <v>12963355.607179558</v>
      </c>
      <c r="D58" s="90">
        <f>Iedzivotaju_skaits_struktura!C45</f>
        <v>8879</v>
      </c>
      <c r="E58" s="90">
        <f>Iedzivotaju_skaits_struktura!D45</f>
        <v>791</v>
      </c>
      <c r="F58" s="90">
        <f>Iedzivotaju_skaits_struktura!E45</f>
        <v>1343</v>
      </c>
      <c r="G58" s="90">
        <f>Iedzivotaju_skaits_struktura!F45</f>
        <v>1167</v>
      </c>
      <c r="H58" s="90">
        <v>152.43700000000001</v>
      </c>
      <c r="I58" s="32">
        <f t="shared" si="3"/>
        <v>1460.0017577632118</v>
      </c>
      <c r="J58" s="32">
        <f t="shared" si="17"/>
        <v>16203.40424</v>
      </c>
      <c r="K58" s="118">
        <f t="shared" si="5"/>
        <v>800.03901742931259</v>
      </c>
      <c r="L58" s="205">
        <f t="shared" si="15"/>
        <v>-3500766.0234105689</v>
      </c>
      <c r="M58" s="188">
        <f t="shared" si="7"/>
        <v>9462589.5837689899</v>
      </c>
      <c r="N58" s="234">
        <f t="shared" si="18"/>
        <v>583.98774995747374</v>
      </c>
      <c r="O58" s="175">
        <f t="shared" si="8"/>
        <v>1065.7269494052248</v>
      </c>
      <c r="P58" s="162"/>
      <c r="Q58" s="312">
        <v>8989034.1827462986</v>
      </c>
      <c r="R58" s="209">
        <f t="shared" si="16"/>
        <v>473555.40102269128</v>
      </c>
      <c r="S58" s="359">
        <f t="shared" si="19"/>
        <v>5.2681455136931232E-2</v>
      </c>
      <c r="T58" s="11"/>
      <c r="U58" s="303"/>
    </row>
    <row r="59" spans="1:21" ht="14">
      <c r="A59" s="26">
        <v>41</v>
      </c>
      <c r="B59" s="39" t="s">
        <v>43</v>
      </c>
      <c r="C59" s="32">
        <f>Vertetie_ienemumi!J46</f>
        <v>5692142.3145672986</v>
      </c>
      <c r="D59" s="90">
        <f>Iedzivotaju_skaits_struktura!C46</f>
        <v>9178</v>
      </c>
      <c r="E59" s="90">
        <f>Iedzivotaju_skaits_struktura!D46</f>
        <v>636</v>
      </c>
      <c r="F59" s="90">
        <f>Iedzivotaju_skaits_struktura!E46</f>
        <v>1065</v>
      </c>
      <c r="G59" s="90">
        <f>Iedzivotaju_skaits_struktura!F46</f>
        <v>1973</v>
      </c>
      <c r="H59" s="90">
        <v>489.82800000000003</v>
      </c>
      <c r="I59" s="32">
        <f t="shared" si="3"/>
        <v>620.19419422175838</v>
      </c>
      <c r="J59" s="32">
        <f t="shared" si="17"/>
        <v>16342.698560000001</v>
      </c>
      <c r="K59" s="32">
        <f t="shared" si="5"/>
        <v>348.29880106209941</v>
      </c>
      <c r="L59" s="205">
        <f t="shared" si="15"/>
        <v>1397006.3133298531</v>
      </c>
      <c r="M59" s="188">
        <f t="shared" si="7"/>
        <v>7089148.6278971517</v>
      </c>
      <c r="N59" s="234">
        <f t="shared" si="18"/>
        <v>433.78078607215963</v>
      </c>
      <c r="O59" s="175">
        <f t="shared" si="8"/>
        <v>772.4066929502236</v>
      </c>
      <c r="P59" s="162"/>
      <c r="Q59" s="312">
        <v>6780490.6785910958</v>
      </c>
      <c r="R59" s="209">
        <f t="shared" si="16"/>
        <v>308657.9493060559</v>
      </c>
      <c r="S59" s="359">
        <f t="shared" si="19"/>
        <v>4.5521476827719898E-2</v>
      </c>
      <c r="T59" s="11"/>
      <c r="U59" s="303"/>
    </row>
    <row r="60" spans="1:21" ht="14">
      <c r="A60" s="26">
        <v>42</v>
      </c>
      <c r="B60" s="39" t="s">
        <v>44</v>
      </c>
      <c r="C60" s="32">
        <f>Vertetie_ienemumi!J47</f>
        <v>11753366.715144575</v>
      </c>
      <c r="D60" s="90">
        <f>Iedzivotaju_skaits_struktura!C47</f>
        <v>21957</v>
      </c>
      <c r="E60" s="90">
        <f>Iedzivotaju_skaits_struktura!D47</f>
        <v>1417</v>
      </c>
      <c r="F60" s="90">
        <f>Iedzivotaju_skaits_struktura!E47</f>
        <v>2275</v>
      </c>
      <c r="G60" s="90">
        <f>Iedzivotaju_skaits_struktura!F47</f>
        <v>4464</v>
      </c>
      <c r="H60" s="90">
        <v>1870.424</v>
      </c>
      <c r="I60" s="32">
        <f t="shared" si="3"/>
        <v>535.29019060639314</v>
      </c>
      <c r="J60" s="32">
        <f t="shared" si="17"/>
        <v>38835.684479999996</v>
      </c>
      <c r="K60" s="32">
        <f t="shared" si="5"/>
        <v>302.64348041032844</v>
      </c>
      <c r="L60" s="205">
        <f t="shared" ref="L60:L91" si="20">(0.6*($K$16-K60)+$K$9/$J$16*($K$7-K60)/($K$7-$K$5))*J60</f>
        <v>4503252.913097214</v>
      </c>
      <c r="M60" s="188">
        <f t="shared" si="7"/>
        <v>16256619.628241789</v>
      </c>
      <c r="N60" s="234">
        <f t="shared" si="18"/>
        <v>418.60005420050703</v>
      </c>
      <c r="O60" s="175">
        <f t="shared" si="8"/>
        <v>740.38437073560999</v>
      </c>
      <c r="P60" s="162"/>
      <c r="Q60" s="312">
        <v>15494937.579436559</v>
      </c>
      <c r="R60" s="209">
        <f t="shared" ref="R60:R91" si="21">M60-Q60</f>
        <v>761682.04880522937</v>
      </c>
      <c r="S60" s="359">
        <f t="shared" si="19"/>
        <v>4.9156832346072932E-2</v>
      </c>
      <c r="T60" s="11"/>
      <c r="U60" s="303"/>
    </row>
    <row r="61" spans="1:21" ht="14">
      <c r="A61" s="26">
        <v>43</v>
      </c>
      <c r="B61" s="39" t="s">
        <v>45</v>
      </c>
      <c r="C61" s="32">
        <f>Vertetie_ienemumi!J48</f>
        <v>6178608.8996587619</v>
      </c>
      <c r="D61" s="90">
        <f>Iedzivotaju_skaits_struktura!C48</f>
        <v>9062</v>
      </c>
      <c r="E61" s="90">
        <f>Iedzivotaju_skaits_struktura!D48</f>
        <v>668</v>
      </c>
      <c r="F61" s="90">
        <f>Iedzivotaju_skaits_struktura!E48</f>
        <v>1129</v>
      </c>
      <c r="G61" s="90">
        <f>Iedzivotaju_skaits_struktura!F48</f>
        <v>1621</v>
      </c>
      <c r="H61" s="90">
        <v>311.37200000000001</v>
      </c>
      <c r="I61" s="32">
        <f t="shared" si="3"/>
        <v>681.81515114309889</v>
      </c>
      <c r="J61" s="32">
        <f t="shared" si="17"/>
        <v>15978.48544</v>
      </c>
      <c r="K61" s="32">
        <f t="shared" si="5"/>
        <v>386.68301340948381</v>
      </c>
      <c r="L61" s="205">
        <f t="shared" si="20"/>
        <v>956485.03678248939</v>
      </c>
      <c r="M61" s="188">
        <f t="shared" si="7"/>
        <v>7135093.9364412511</v>
      </c>
      <c r="N61" s="234">
        <f t="shared" si="18"/>
        <v>446.54382064144193</v>
      </c>
      <c r="O61" s="175">
        <f t="shared" si="8"/>
        <v>787.36415100874547</v>
      </c>
      <c r="P61" s="162"/>
      <c r="Q61" s="312">
        <v>7097736.2821875513</v>
      </c>
      <c r="R61" s="209">
        <f t="shared" si="21"/>
        <v>37357.654253699817</v>
      </c>
      <c r="S61" s="359">
        <f t="shared" si="19"/>
        <v>5.2633195667544097E-3</v>
      </c>
      <c r="T61" s="11"/>
      <c r="U61" s="303"/>
    </row>
    <row r="62" spans="1:21" ht="14">
      <c r="A62" s="26">
        <v>44</v>
      </c>
      <c r="B62" s="39" t="s">
        <v>46</v>
      </c>
      <c r="C62" s="32">
        <f>Vertetie_ienemumi!J49</f>
        <v>10488189.769959765</v>
      </c>
      <c r="D62" s="90">
        <f>Iedzivotaju_skaits_struktura!C49</f>
        <v>9988</v>
      </c>
      <c r="E62" s="90">
        <f>Iedzivotaju_skaits_struktura!D49</f>
        <v>1077</v>
      </c>
      <c r="F62" s="90">
        <f>Iedzivotaju_skaits_struktura!E49</f>
        <v>1445</v>
      </c>
      <c r="G62" s="90">
        <f>Iedzivotaju_skaits_struktura!F49</f>
        <v>1584</v>
      </c>
      <c r="H62" s="90">
        <v>130.71100000000001</v>
      </c>
      <c r="I62" s="32">
        <f t="shared" si="3"/>
        <v>1050.0790718822352</v>
      </c>
      <c r="J62" s="32">
        <f t="shared" si="17"/>
        <v>18589.720720000001</v>
      </c>
      <c r="K62" s="32">
        <f t="shared" si="5"/>
        <v>564.1929713702425</v>
      </c>
      <c r="L62" s="205">
        <f t="shared" si="20"/>
        <v>-1089836.8121341506</v>
      </c>
      <c r="M62" s="188">
        <f t="shared" si="7"/>
        <v>9398352.9578256141</v>
      </c>
      <c r="N62" s="234">
        <f t="shared" si="18"/>
        <v>505.56719486991915</v>
      </c>
      <c r="O62" s="175">
        <f t="shared" si="8"/>
        <v>940.96445312631295</v>
      </c>
      <c r="P62" s="162"/>
      <c r="Q62" s="312">
        <v>8879314.2510309108</v>
      </c>
      <c r="R62" s="209">
        <f t="shared" si="21"/>
        <v>519038.70679470338</v>
      </c>
      <c r="S62" s="359">
        <f t="shared" si="19"/>
        <v>5.8454818933167285E-2</v>
      </c>
      <c r="T62" s="11"/>
      <c r="U62" s="303"/>
    </row>
    <row r="63" spans="1:21" ht="14">
      <c r="A63" s="26">
        <v>45</v>
      </c>
      <c r="B63" s="39" t="s">
        <v>47</v>
      </c>
      <c r="C63" s="32">
        <f>Vertetie_ienemumi!J50</f>
        <v>5762288.4170158366</v>
      </c>
      <c r="D63" s="90">
        <f>Iedzivotaju_skaits_struktura!C50</f>
        <v>8111</v>
      </c>
      <c r="E63" s="90">
        <f>Iedzivotaju_skaits_struktura!D50</f>
        <v>653</v>
      </c>
      <c r="F63" s="90">
        <f>Iedzivotaju_skaits_struktura!E50</f>
        <v>930</v>
      </c>
      <c r="G63" s="90">
        <f>Iedzivotaju_skaits_struktura!F50</f>
        <v>1514</v>
      </c>
      <c r="H63" s="90">
        <v>111.664</v>
      </c>
      <c r="I63" s="32">
        <f t="shared" si="3"/>
        <v>710.42885180814164</v>
      </c>
      <c r="J63" s="32">
        <f t="shared" si="17"/>
        <v>13960.90928</v>
      </c>
      <c r="K63" s="32">
        <f t="shared" si="5"/>
        <v>412.74449260054473</v>
      </c>
      <c r="L63" s="205">
        <f t="shared" si="20"/>
        <v>592849.49145585124</v>
      </c>
      <c r="M63" s="188">
        <f t="shared" si="7"/>
        <v>6355137.9084716877</v>
      </c>
      <c r="N63" s="234">
        <f t="shared" si="18"/>
        <v>455.20945527350977</v>
      </c>
      <c r="O63" s="175">
        <f t="shared" si="8"/>
        <v>783.52088626207467</v>
      </c>
      <c r="P63" s="162"/>
      <c r="Q63" s="312">
        <v>6114124.4994351538</v>
      </c>
      <c r="R63" s="209">
        <f t="shared" si="21"/>
        <v>241013.40903653391</v>
      </c>
      <c r="S63" s="359">
        <f t="shared" si="19"/>
        <v>3.9419120277776498E-2</v>
      </c>
      <c r="T63" s="11"/>
      <c r="U63" s="303"/>
    </row>
    <row r="64" spans="1:21" ht="14">
      <c r="A64" s="26">
        <v>46</v>
      </c>
      <c r="B64" s="39" t="s">
        <v>48</v>
      </c>
      <c r="C64" s="32">
        <f>Vertetie_ienemumi!J51</f>
        <v>3316386.9834047989</v>
      </c>
      <c r="D64" s="90">
        <f>Iedzivotaju_skaits_struktura!C51</f>
        <v>7514</v>
      </c>
      <c r="E64" s="90">
        <f>Iedzivotaju_skaits_struktura!D51</f>
        <v>385</v>
      </c>
      <c r="F64" s="90">
        <f>Iedzivotaju_skaits_struktura!E51</f>
        <v>675</v>
      </c>
      <c r="G64" s="90">
        <f>Iedzivotaju_skaits_struktura!F51</f>
        <v>1748</v>
      </c>
      <c r="H64" s="90">
        <v>646.21300000000008</v>
      </c>
      <c r="I64" s="32">
        <f t="shared" si="3"/>
        <v>441.36105714729825</v>
      </c>
      <c r="J64" s="32">
        <f t="shared" si="17"/>
        <v>12891.163759999999</v>
      </c>
      <c r="K64" s="32">
        <f t="shared" si="5"/>
        <v>257.26048052350541</v>
      </c>
      <c r="L64" s="205">
        <f t="shared" si="20"/>
        <v>1885324.8424044452</v>
      </c>
      <c r="M64" s="188">
        <f t="shared" si="7"/>
        <v>5201711.8258092441</v>
      </c>
      <c r="N64" s="234">
        <f t="shared" si="18"/>
        <v>403.50987099781008</v>
      </c>
      <c r="O64" s="175">
        <f t="shared" si="8"/>
        <v>692.26934067197817</v>
      </c>
      <c r="P64" s="162"/>
      <c r="Q64" s="312">
        <v>5016663.2499442985</v>
      </c>
      <c r="R64" s="209">
        <f t="shared" si="21"/>
        <v>185048.57586494554</v>
      </c>
      <c r="S64" s="359">
        <f t="shared" si="19"/>
        <v>3.6886784431265252E-2</v>
      </c>
      <c r="T64" s="11"/>
      <c r="U64" s="303"/>
    </row>
    <row r="65" spans="1:21" ht="14">
      <c r="A65" s="26">
        <v>47</v>
      </c>
      <c r="B65" s="39" t="s">
        <v>49</v>
      </c>
      <c r="C65" s="32">
        <f>Vertetie_ienemumi!J52</f>
        <v>2989500.8288648343</v>
      </c>
      <c r="D65" s="90">
        <f>Iedzivotaju_skaits_struktura!C52</f>
        <v>5744</v>
      </c>
      <c r="E65" s="90">
        <f>Iedzivotaju_skaits_struktura!D52</f>
        <v>340</v>
      </c>
      <c r="F65" s="90">
        <f>Iedzivotaju_skaits_struktura!E52</f>
        <v>594</v>
      </c>
      <c r="G65" s="90">
        <f>Iedzivotaju_skaits_struktura!F52</f>
        <v>1213</v>
      </c>
      <c r="H65" s="90">
        <v>683.77499999999998</v>
      </c>
      <c r="I65" s="32">
        <f t="shared" si="3"/>
        <v>520.45627243468562</v>
      </c>
      <c r="J65" s="32">
        <f t="shared" si="17"/>
        <v>10412.998000000001</v>
      </c>
      <c r="K65" s="32">
        <f t="shared" si="5"/>
        <v>287.09319149632353</v>
      </c>
      <c r="L65" s="205">
        <f t="shared" si="20"/>
        <v>1315539.395566406</v>
      </c>
      <c r="M65" s="188">
        <f t="shared" si="7"/>
        <v>4305040.22443124</v>
      </c>
      <c r="N65" s="234">
        <f t="shared" si="18"/>
        <v>413.42946809662686</v>
      </c>
      <c r="O65" s="175">
        <f t="shared" si="8"/>
        <v>749.4847187380293</v>
      </c>
      <c r="P65" s="162"/>
      <c r="Q65" s="312">
        <v>4125364.6912787259</v>
      </c>
      <c r="R65" s="209">
        <f t="shared" si="21"/>
        <v>179675.53315251414</v>
      </c>
      <c r="S65" s="359">
        <f t="shared" si="19"/>
        <v>4.3553854410098403E-2</v>
      </c>
      <c r="T65" s="11"/>
      <c r="U65" s="303"/>
    </row>
    <row r="66" spans="1:21" ht="14">
      <c r="A66" s="26">
        <v>48</v>
      </c>
      <c r="B66" s="39" t="s">
        <v>50</v>
      </c>
      <c r="C66" s="32">
        <f>Vertetie_ienemumi!J53</f>
        <v>1218883.7927488536</v>
      </c>
      <c r="D66" s="90">
        <f>Iedzivotaju_skaits_struktura!C53</f>
        <v>2293</v>
      </c>
      <c r="E66" s="90">
        <f>Iedzivotaju_skaits_struktura!D53</f>
        <v>141</v>
      </c>
      <c r="F66" s="90">
        <f>Iedzivotaju_skaits_struktura!E53</f>
        <v>239</v>
      </c>
      <c r="G66" s="90">
        <f>Iedzivotaju_skaits_struktura!F53</f>
        <v>513</v>
      </c>
      <c r="H66" s="90">
        <v>249.79400000000001</v>
      </c>
      <c r="I66" s="32">
        <f t="shared" si="3"/>
        <v>531.56728859522616</v>
      </c>
      <c r="J66" s="32">
        <f t="shared" si="17"/>
        <v>4161.38688</v>
      </c>
      <c r="K66" s="32">
        <f t="shared" si="5"/>
        <v>292.90326227703531</v>
      </c>
      <c r="L66" s="205">
        <f t="shared" si="20"/>
        <v>509595.51960664138</v>
      </c>
      <c r="M66" s="188">
        <f t="shared" si="7"/>
        <v>1728479.3123554951</v>
      </c>
      <c r="N66" s="234">
        <f t="shared" si="18"/>
        <v>415.36135961371969</v>
      </c>
      <c r="O66" s="175">
        <f t="shared" si="8"/>
        <v>753.80693953575883</v>
      </c>
      <c r="P66" s="162"/>
      <c r="Q66" s="312">
        <v>1643883.4694223972</v>
      </c>
      <c r="R66" s="209">
        <f t="shared" si="21"/>
        <v>84595.842933097854</v>
      </c>
      <c r="S66" s="359">
        <f t="shared" si="19"/>
        <v>5.1460973059618276E-2</v>
      </c>
      <c r="T66" s="11"/>
      <c r="U66" s="303"/>
    </row>
    <row r="67" spans="1:21" ht="14">
      <c r="A67" s="26">
        <v>49</v>
      </c>
      <c r="B67" s="39" t="s">
        <v>51</v>
      </c>
      <c r="C67" s="32">
        <f>Vertetie_ienemumi!J54</f>
        <v>1614037.840018604</v>
      </c>
      <c r="D67" s="90">
        <f>Iedzivotaju_skaits_struktura!C54</f>
        <v>2418</v>
      </c>
      <c r="E67" s="90">
        <f>Iedzivotaju_skaits_struktura!D54</f>
        <v>169</v>
      </c>
      <c r="F67" s="90">
        <f>Iedzivotaju_skaits_struktura!E54</f>
        <v>257</v>
      </c>
      <c r="G67" s="90">
        <f>Iedzivotaju_skaits_struktura!F54</f>
        <v>478</v>
      </c>
      <c r="H67" s="90">
        <v>209.23699999999999</v>
      </c>
      <c r="I67" s="32">
        <f t="shared" si="3"/>
        <v>667.50944583068815</v>
      </c>
      <c r="J67" s="32">
        <f t="shared" si="17"/>
        <v>4323.0402399999994</v>
      </c>
      <c r="K67" s="32">
        <f t="shared" si="5"/>
        <v>373.3571168466857</v>
      </c>
      <c r="L67" s="205">
        <f t="shared" si="20"/>
        <v>297233.85065232997</v>
      </c>
      <c r="M67" s="188">
        <f t="shared" si="7"/>
        <v>1911271.690670934</v>
      </c>
      <c r="N67" s="234">
        <f t="shared" si="18"/>
        <v>442.11286145024047</v>
      </c>
      <c r="O67" s="175">
        <f t="shared" si="8"/>
        <v>790.43494237838468</v>
      </c>
      <c r="P67" s="162"/>
      <c r="Q67" s="312">
        <v>1847035.7574162816</v>
      </c>
      <c r="R67" s="209">
        <f t="shared" si="21"/>
        <v>64235.933254652424</v>
      </c>
      <c r="S67" s="359">
        <f t="shared" si="19"/>
        <v>3.4777850399879906E-2</v>
      </c>
      <c r="T67" s="11"/>
      <c r="U67" s="303"/>
    </row>
    <row r="68" spans="1:21" ht="14">
      <c r="A68" s="26">
        <v>50</v>
      </c>
      <c r="B68" s="39" t="s">
        <v>52</v>
      </c>
      <c r="C68" s="32">
        <f>Vertetie_ienemumi!J55</f>
        <v>2284669.826428216</v>
      </c>
      <c r="D68" s="90">
        <f>Iedzivotaju_skaits_struktura!C55</f>
        <v>4744</v>
      </c>
      <c r="E68" s="90">
        <f>Iedzivotaju_skaits_struktura!D55</f>
        <v>274</v>
      </c>
      <c r="F68" s="90">
        <f>Iedzivotaju_skaits_struktura!E55</f>
        <v>419</v>
      </c>
      <c r="G68" s="90">
        <f>Iedzivotaju_skaits_struktura!F55</f>
        <v>1034</v>
      </c>
      <c r="H68" s="90">
        <v>904.05600000000004</v>
      </c>
      <c r="I68" s="32">
        <f t="shared" si="3"/>
        <v>481.59144739211973</v>
      </c>
      <c r="J68" s="32">
        <f t="shared" si="17"/>
        <v>8890.4251199999999</v>
      </c>
      <c r="K68" s="32">
        <f t="shared" si="5"/>
        <v>256.98094248480839</v>
      </c>
      <c r="L68" s="205">
        <f t="shared" si="20"/>
        <v>1301878.1154828374</v>
      </c>
      <c r="M68" s="188">
        <f t="shared" si="7"/>
        <v>3586547.9419110534</v>
      </c>
      <c r="N68" s="234">
        <f t="shared" si="18"/>
        <v>403.41692253194003</v>
      </c>
      <c r="O68" s="175">
        <f t="shared" si="8"/>
        <v>756.01769433200957</v>
      </c>
      <c r="P68" s="162"/>
      <c r="Q68" s="312">
        <v>3441895.8466160307</v>
      </c>
      <c r="R68" s="209">
        <f t="shared" si="21"/>
        <v>144652.09529502271</v>
      </c>
      <c r="S68" s="359">
        <f t="shared" si="19"/>
        <v>4.2026865931239721E-2</v>
      </c>
      <c r="T68" s="11"/>
      <c r="U68" s="303"/>
    </row>
    <row r="69" spans="1:21" ht="14">
      <c r="A69" s="26">
        <v>51</v>
      </c>
      <c r="B69" s="39" t="s">
        <v>53</v>
      </c>
      <c r="C69" s="32">
        <f>Vertetie_ienemumi!J56</f>
        <v>15211988.420366775</v>
      </c>
      <c r="D69" s="90">
        <f>Iedzivotaju_skaits_struktura!C56</f>
        <v>23937</v>
      </c>
      <c r="E69" s="90">
        <f>Iedzivotaju_skaits_struktura!D56</f>
        <v>1479</v>
      </c>
      <c r="F69" s="90">
        <f>Iedzivotaju_skaits_struktura!E56</f>
        <v>2475</v>
      </c>
      <c r="G69" s="90">
        <f>Iedzivotaju_skaits_struktura!F56</f>
        <v>4723</v>
      </c>
      <c r="H69" s="90">
        <v>1314.7089999999998</v>
      </c>
      <c r="I69" s="32">
        <f t="shared" si="3"/>
        <v>635.50104108145445</v>
      </c>
      <c r="J69" s="32">
        <f t="shared" si="17"/>
        <v>40959.737679999998</v>
      </c>
      <c r="K69" s="32">
        <f t="shared" si="5"/>
        <v>371.38881452833505</v>
      </c>
      <c r="L69" s="205">
        <f t="shared" si="20"/>
        <v>2870031.2819035319</v>
      </c>
      <c r="M69" s="188">
        <f t="shared" si="7"/>
        <v>18082019.702270307</v>
      </c>
      <c r="N69" s="234">
        <f t="shared" si="18"/>
        <v>441.45838636802296</v>
      </c>
      <c r="O69" s="175">
        <f t="shared" si="8"/>
        <v>755.40041368050743</v>
      </c>
      <c r="P69" s="162"/>
      <c r="Q69" s="312">
        <v>17295522.316739574</v>
      </c>
      <c r="R69" s="209">
        <f t="shared" si="21"/>
        <v>786497.38553073257</v>
      </c>
      <c r="S69" s="359">
        <f t="shared" si="19"/>
        <v>4.5474046468635176E-2</v>
      </c>
      <c r="T69" s="11"/>
      <c r="U69" s="303"/>
    </row>
    <row r="70" spans="1:21" ht="14">
      <c r="A70" s="26">
        <v>52</v>
      </c>
      <c r="B70" s="39" t="s">
        <v>54</v>
      </c>
      <c r="C70" s="32">
        <f>Vertetie_ienemumi!J57</f>
        <v>4383023.2244058689</v>
      </c>
      <c r="D70" s="90">
        <f>Iedzivotaju_skaits_struktura!C57</f>
        <v>8473</v>
      </c>
      <c r="E70" s="90">
        <f>Iedzivotaju_skaits_struktura!D57</f>
        <v>525</v>
      </c>
      <c r="F70" s="90">
        <f>Iedzivotaju_skaits_struktura!E57</f>
        <v>999</v>
      </c>
      <c r="G70" s="90">
        <f>Iedzivotaju_skaits_struktura!F57</f>
        <v>1736</v>
      </c>
      <c r="H70" s="90">
        <v>647.76</v>
      </c>
      <c r="I70" s="32">
        <f t="shared" si="3"/>
        <v>517.29295696988891</v>
      </c>
      <c r="J70" s="32">
        <f t="shared" si="17"/>
        <v>15227.475199999999</v>
      </c>
      <c r="K70" s="32">
        <f t="shared" si="5"/>
        <v>287.83650387464559</v>
      </c>
      <c r="L70" s="205">
        <f t="shared" si="20"/>
        <v>1916227.3230134444</v>
      </c>
      <c r="M70" s="188">
        <f t="shared" si="7"/>
        <v>6299250.5474193133</v>
      </c>
      <c r="N70" s="234">
        <f t="shared" si="18"/>
        <v>413.67662496139309</v>
      </c>
      <c r="O70" s="175">
        <f t="shared" si="8"/>
        <v>743.44984626688461</v>
      </c>
      <c r="P70" s="162"/>
      <c r="Q70" s="312">
        <v>6059798.4887202326</v>
      </c>
      <c r="R70" s="209">
        <f t="shared" si="21"/>
        <v>239452.05869908072</v>
      </c>
      <c r="S70" s="359">
        <f t="shared" si="19"/>
        <v>3.9514855014535444E-2</v>
      </c>
      <c r="T70" s="11"/>
      <c r="U70" s="303"/>
    </row>
    <row r="71" spans="1:21" ht="14">
      <c r="A71" s="26">
        <v>53</v>
      </c>
      <c r="B71" s="39" t="s">
        <v>55</v>
      </c>
      <c r="C71" s="32">
        <f>Vertetie_ienemumi!J58</f>
        <v>2334308.6697544772</v>
      </c>
      <c r="D71" s="90">
        <f>Iedzivotaju_skaits_struktura!C58</f>
        <v>5794</v>
      </c>
      <c r="E71" s="90">
        <f>Iedzivotaju_skaits_struktura!D58</f>
        <v>300</v>
      </c>
      <c r="F71" s="90">
        <f>Iedzivotaju_skaits_struktura!E58</f>
        <v>561</v>
      </c>
      <c r="G71" s="90">
        <f>Iedzivotaju_skaits_struktura!F58</f>
        <v>1279</v>
      </c>
      <c r="H71" s="90">
        <v>626.83699999999999</v>
      </c>
      <c r="I71" s="32">
        <f t="shared" si="3"/>
        <v>402.88378835941961</v>
      </c>
      <c r="J71" s="32">
        <f t="shared" si="17"/>
        <v>10224.11224</v>
      </c>
      <c r="K71" s="32">
        <f t="shared" si="5"/>
        <v>228.31406922763566</v>
      </c>
      <c r="L71" s="205">
        <f t="shared" si="20"/>
        <v>1692815.5253007903</v>
      </c>
      <c r="M71" s="188">
        <f t="shared" si="7"/>
        <v>4027124.1950552678</v>
      </c>
      <c r="N71" s="234">
        <f t="shared" si="18"/>
        <v>393.88497509836293</v>
      </c>
      <c r="O71" s="175">
        <f t="shared" si="8"/>
        <v>695.05077581209321</v>
      </c>
      <c r="P71" s="162"/>
      <c r="Q71" s="312">
        <v>3859773.2639916982</v>
      </c>
      <c r="R71" s="209">
        <f t="shared" si="21"/>
        <v>167350.93106356962</v>
      </c>
      <c r="S71" s="359">
        <f t="shared" si="19"/>
        <v>4.3357710315475639E-2</v>
      </c>
      <c r="T71" s="11"/>
      <c r="U71" s="303"/>
    </row>
    <row r="72" spans="1:21" ht="14">
      <c r="A72" s="26">
        <v>54</v>
      </c>
      <c r="B72" s="39" t="s">
        <v>56</v>
      </c>
      <c r="C72" s="32">
        <f>Vertetie_ienemumi!J59</f>
        <v>3866673.7735575247</v>
      </c>
      <c r="D72" s="90">
        <f>Iedzivotaju_skaits_struktura!C59</f>
        <v>6306</v>
      </c>
      <c r="E72" s="90">
        <f>Iedzivotaju_skaits_struktura!D59</f>
        <v>470</v>
      </c>
      <c r="F72" s="90">
        <f>Iedzivotaju_skaits_struktura!E59</f>
        <v>659</v>
      </c>
      <c r="G72" s="90">
        <f>Iedzivotaju_skaits_struktura!F59</f>
        <v>1242</v>
      </c>
      <c r="H72" s="90">
        <v>496.92099999999999</v>
      </c>
      <c r="I72" s="32">
        <f t="shared" si="3"/>
        <v>613.1737668185101</v>
      </c>
      <c r="J72" s="32">
        <f t="shared" si="17"/>
        <v>11228.539919999999</v>
      </c>
      <c r="K72" s="32">
        <f t="shared" si="5"/>
        <v>344.36122604598842</v>
      </c>
      <c r="L72" s="205">
        <f t="shared" si="20"/>
        <v>989349.87722608401</v>
      </c>
      <c r="M72" s="188">
        <f t="shared" si="7"/>
        <v>4856023.6507836087</v>
      </c>
      <c r="N72" s="234">
        <f t="shared" si="18"/>
        <v>432.47151324939216</v>
      </c>
      <c r="O72" s="175">
        <f t="shared" si="8"/>
        <v>770.06401059048665</v>
      </c>
      <c r="P72" s="162"/>
      <c r="Q72" s="312">
        <v>4652439.3788509564</v>
      </c>
      <c r="R72" s="209">
        <f t="shared" si="21"/>
        <v>203584.27193265222</v>
      </c>
      <c r="S72" s="359">
        <f t="shared" si="19"/>
        <v>4.3758608195542559E-2</v>
      </c>
      <c r="T72" s="11"/>
      <c r="U72" s="303"/>
    </row>
    <row r="73" spans="1:21" ht="14">
      <c r="A73" s="26">
        <v>55</v>
      </c>
      <c r="B73" s="39" t="s">
        <v>57</v>
      </c>
      <c r="C73" s="32">
        <f>Vertetie_ienemumi!J60</f>
        <v>3257366.298870279</v>
      </c>
      <c r="D73" s="90">
        <f>Iedzivotaju_skaits_struktura!C60</f>
        <v>5408</v>
      </c>
      <c r="E73" s="90">
        <f>Iedzivotaju_skaits_struktura!D60</f>
        <v>380</v>
      </c>
      <c r="F73" s="90">
        <f>Iedzivotaju_skaits_struktura!E60</f>
        <v>593</v>
      </c>
      <c r="G73" s="90">
        <f>Iedzivotaju_skaits_struktura!F60</f>
        <v>1087</v>
      </c>
      <c r="H73" s="90">
        <v>360.27499999999998</v>
      </c>
      <c r="I73" s="32">
        <f t="shared" si="3"/>
        <v>602.32364993903093</v>
      </c>
      <c r="J73" s="32">
        <f t="shared" si="17"/>
        <v>9582.3779999999988</v>
      </c>
      <c r="K73" s="32">
        <f t="shared" si="5"/>
        <v>339.93297894012107</v>
      </c>
      <c r="L73" s="205">
        <f t="shared" si="20"/>
        <v>872629.88313271757</v>
      </c>
      <c r="M73" s="188">
        <f t="shared" si="7"/>
        <v>4129996.1820029966</v>
      </c>
      <c r="N73" s="234">
        <f t="shared" si="18"/>
        <v>430.99908832682212</v>
      </c>
      <c r="O73" s="175">
        <f t="shared" si="8"/>
        <v>763.6827259620926</v>
      </c>
      <c r="P73" s="162"/>
      <c r="Q73" s="312">
        <v>3949458.0715177739</v>
      </c>
      <c r="R73" s="209">
        <f t="shared" si="21"/>
        <v>180538.11048522266</v>
      </c>
      <c r="S73" s="359">
        <f t="shared" si="19"/>
        <v>4.5712122325644033E-2</v>
      </c>
      <c r="T73" s="11"/>
      <c r="U73" s="303"/>
    </row>
    <row r="74" spans="1:21" ht="14">
      <c r="A74" s="26">
        <v>56</v>
      </c>
      <c r="B74" s="39" t="s">
        <v>58</v>
      </c>
      <c r="C74" s="32">
        <f>Vertetie_ienemumi!J61</f>
        <v>6261247.9289855938</v>
      </c>
      <c r="D74" s="90">
        <f>Iedzivotaju_skaits_struktura!C61</f>
        <v>16385</v>
      </c>
      <c r="E74" s="90">
        <f>Iedzivotaju_skaits_struktura!D61</f>
        <v>748</v>
      </c>
      <c r="F74" s="90">
        <f>Iedzivotaju_skaits_struktura!E61</f>
        <v>1515</v>
      </c>
      <c r="G74" s="90">
        <f>Iedzivotaju_skaits_struktura!F61</f>
        <v>3904</v>
      </c>
      <c r="H74" s="90">
        <v>1077.258</v>
      </c>
      <c r="I74" s="32">
        <f t="shared" si="3"/>
        <v>382.13292212301457</v>
      </c>
      <c r="J74" s="32">
        <f t="shared" si="17"/>
        <v>27600.612160000001</v>
      </c>
      <c r="K74" s="32">
        <f t="shared" si="5"/>
        <v>226.85177751454603</v>
      </c>
      <c r="L74" s="205">
        <f t="shared" si="20"/>
        <v>4596798.457083419</v>
      </c>
      <c r="M74" s="188">
        <f t="shared" si="7"/>
        <v>10858046.386069013</v>
      </c>
      <c r="N74" s="234">
        <f t="shared" si="18"/>
        <v>393.39875228582656</v>
      </c>
      <c r="O74" s="175">
        <f t="shared" si="8"/>
        <v>662.68211083729102</v>
      </c>
      <c r="P74" s="162"/>
      <c r="Q74" s="312">
        <v>10490866.83412057</v>
      </c>
      <c r="R74" s="209">
        <f t="shared" si="21"/>
        <v>367179.55194844306</v>
      </c>
      <c r="S74" s="359">
        <f t="shared" si="19"/>
        <v>3.4999924958938999E-2</v>
      </c>
      <c r="T74" s="11"/>
      <c r="U74" s="303"/>
    </row>
    <row r="75" spans="1:21" ht="14">
      <c r="A75" s="26">
        <v>57</v>
      </c>
      <c r="B75" s="39" t="s">
        <v>59</v>
      </c>
      <c r="C75" s="32">
        <f>Vertetie_ienemumi!J62</f>
        <v>3598848.3913781182</v>
      </c>
      <c r="D75" s="90">
        <f>Iedzivotaju_skaits_struktura!C62</f>
        <v>5194</v>
      </c>
      <c r="E75" s="90">
        <f>Iedzivotaju_skaits_struktura!D62</f>
        <v>375</v>
      </c>
      <c r="F75" s="90">
        <f>Iedzivotaju_skaits_struktura!E62</f>
        <v>536</v>
      </c>
      <c r="G75" s="90">
        <f>Iedzivotaju_skaits_struktura!F62</f>
        <v>1031</v>
      </c>
      <c r="H75" s="90">
        <v>340.38800000000003</v>
      </c>
      <c r="I75" s="32">
        <f t="shared" si="3"/>
        <v>692.88571262574476</v>
      </c>
      <c r="J75" s="32">
        <f t="shared" si="17"/>
        <v>9099.1897599999993</v>
      </c>
      <c r="K75" s="32">
        <f t="shared" si="5"/>
        <v>395.51306064619519</v>
      </c>
      <c r="L75" s="205">
        <f t="shared" si="20"/>
        <v>491054.299759385</v>
      </c>
      <c r="M75" s="188">
        <f t="shared" si="7"/>
        <v>4089902.6911375034</v>
      </c>
      <c r="N75" s="234">
        <f t="shared" si="18"/>
        <v>449.47987667173385</v>
      </c>
      <c r="O75" s="175">
        <f t="shared" si="8"/>
        <v>787.42831943348153</v>
      </c>
      <c r="P75" s="162"/>
      <c r="Q75" s="312">
        <v>3948901.8802183312</v>
      </c>
      <c r="R75" s="209">
        <f t="shared" si="21"/>
        <v>141000.81091917213</v>
      </c>
      <c r="S75" s="359">
        <f t="shared" si="19"/>
        <v>3.5706334367410664E-2</v>
      </c>
      <c r="T75" s="11"/>
      <c r="U75" s="303"/>
    </row>
    <row r="76" spans="1:21" ht="14">
      <c r="A76" s="26">
        <v>58</v>
      </c>
      <c r="B76" s="39" t="s">
        <v>60</v>
      </c>
      <c r="C76" s="32">
        <f>Vertetie_ienemumi!J63</f>
        <v>2841777.9994483762</v>
      </c>
      <c r="D76" s="90">
        <f>Iedzivotaju_skaits_struktura!C63</f>
        <v>6052</v>
      </c>
      <c r="E76" s="90">
        <f>Iedzivotaju_skaits_struktura!D63</f>
        <v>425</v>
      </c>
      <c r="F76" s="90">
        <f>Iedzivotaju_skaits_struktura!E63</f>
        <v>667</v>
      </c>
      <c r="G76" s="90">
        <f>Iedzivotaju_skaits_struktura!F63</f>
        <v>1223</v>
      </c>
      <c r="H76" s="90">
        <v>810.44799999999998</v>
      </c>
      <c r="I76" s="32">
        <f t="shared" si="3"/>
        <v>469.56014531532986</v>
      </c>
      <c r="J76" s="32">
        <f t="shared" si="17"/>
        <v>11357.820960000001</v>
      </c>
      <c r="K76" s="32">
        <f t="shared" si="5"/>
        <v>250.2045074892936</v>
      </c>
      <c r="L76" s="205">
        <f t="shared" si="20"/>
        <v>1714567.5689886329</v>
      </c>
      <c r="M76" s="188">
        <f t="shared" si="7"/>
        <v>4556345.5684370091</v>
      </c>
      <c r="N76" s="234">
        <f t="shared" si="18"/>
        <v>401.16370776432882</v>
      </c>
      <c r="O76" s="175">
        <f t="shared" si="8"/>
        <v>752.86608863797244</v>
      </c>
      <c r="P76" s="162"/>
      <c r="Q76" s="312">
        <v>4382274.2081934009</v>
      </c>
      <c r="R76" s="209">
        <f t="shared" si="21"/>
        <v>174071.36024360824</v>
      </c>
      <c r="S76" s="359">
        <f t="shared" si="19"/>
        <v>3.9721695168721372E-2</v>
      </c>
      <c r="T76" s="11"/>
      <c r="U76" s="303"/>
    </row>
    <row r="77" spans="1:21" ht="14">
      <c r="A77" s="26">
        <v>59</v>
      </c>
      <c r="B77" s="39" t="s">
        <v>61</v>
      </c>
      <c r="C77" s="32">
        <f>Vertetie_ienemumi!J64</f>
        <v>12064771.496425051</v>
      </c>
      <c r="D77" s="90">
        <f>Iedzivotaju_skaits_struktura!C64</f>
        <v>24200</v>
      </c>
      <c r="E77" s="90">
        <f>Iedzivotaju_skaits_struktura!D64</f>
        <v>1674</v>
      </c>
      <c r="F77" s="90">
        <f>Iedzivotaju_skaits_struktura!E64</f>
        <v>2817</v>
      </c>
      <c r="G77" s="90">
        <f>Iedzivotaju_skaits_struktura!F64</f>
        <v>4796</v>
      </c>
      <c r="H77" s="90">
        <v>1754.8629999999998</v>
      </c>
      <c r="I77" s="32">
        <f t="shared" si="3"/>
        <v>498.54427671177899</v>
      </c>
      <c r="J77" s="32">
        <f t="shared" si="17"/>
        <v>43517.011760000001</v>
      </c>
      <c r="K77" s="32">
        <f t="shared" si="5"/>
        <v>277.24264623139305</v>
      </c>
      <c r="L77" s="205">
        <f t="shared" si="20"/>
        <v>5783908.8146221386</v>
      </c>
      <c r="M77" s="188">
        <f t="shared" si="7"/>
        <v>17848680.311047189</v>
      </c>
      <c r="N77" s="234">
        <f t="shared" si="18"/>
        <v>410.15408892237753</v>
      </c>
      <c r="O77" s="175">
        <f t="shared" si="8"/>
        <v>737.54877318376816</v>
      </c>
      <c r="P77" s="162"/>
      <c r="Q77" s="312">
        <v>16974807.42602941</v>
      </c>
      <c r="R77" s="209">
        <f t="shared" si="21"/>
        <v>873872.88501777872</v>
      </c>
      <c r="S77" s="359">
        <f t="shared" si="19"/>
        <v>5.1480577251072024E-2</v>
      </c>
      <c r="T77" s="11"/>
      <c r="U77" s="303"/>
    </row>
    <row r="78" spans="1:21" ht="14">
      <c r="A78" s="26">
        <v>60</v>
      </c>
      <c r="B78" s="39" t="s">
        <v>62</v>
      </c>
      <c r="C78" s="32">
        <f>Vertetie_ienemumi!J65</f>
        <v>4009608.7159170951</v>
      </c>
      <c r="D78" s="90">
        <f>Iedzivotaju_skaits_struktura!C65</f>
        <v>5774</v>
      </c>
      <c r="E78" s="90">
        <f>Iedzivotaju_skaits_struktura!D65</f>
        <v>422</v>
      </c>
      <c r="F78" s="90">
        <f>Iedzivotaju_skaits_struktura!E65</f>
        <v>544</v>
      </c>
      <c r="G78" s="90">
        <f>Iedzivotaju_skaits_struktura!F65</f>
        <v>1168</v>
      </c>
      <c r="H78" s="90">
        <v>490.91699999999997</v>
      </c>
      <c r="I78" s="32">
        <f t="shared" si="3"/>
        <v>694.42478626898082</v>
      </c>
      <c r="J78" s="32">
        <f t="shared" si="17"/>
        <v>10145.43384</v>
      </c>
      <c r="K78" s="32">
        <f t="shared" si="5"/>
        <v>395.21313520458534</v>
      </c>
      <c r="L78" s="205">
        <f t="shared" si="20"/>
        <v>549547.85724287655</v>
      </c>
      <c r="M78" s="188">
        <f t="shared" si="7"/>
        <v>4559156.5731599713</v>
      </c>
      <c r="N78" s="234">
        <f t="shared" si="18"/>
        <v>449.3801492435706</v>
      </c>
      <c r="O78" s="175">
        <f t="shared" si="8"/>
        <v>789.60106913058041</v>
      </c>
      <c r="P78" s="162"/>
      <c r="Q78" s="312">
        <v>4489628.623253921</v>
      </c>
      <c r="R78" s="209">
        <f t="shared" si="21"/>
        <v>69527.949906050228</v>
      </c>
      <c r="S78" s="359">
        <f t="shared" si="19"/>
        <v>1.5486347700549574E-2</v>
      </c>
      <c r="T78" s="11"/>
      <c r="U78" s="303"/>
    </row>
    <row r="79" spans="1:21" ht="14">
      <c r="A79" s="26">
        <v>61</v>
      </c>
      <c r="B79" s="39" t="s">
        <v>63</v>
      </c>
      <c r="C79" s="32">
        <f>Vertetie_ienemumi!J66</f>
        <v>24894433.785182588</v>
      </c>
      <c r="D79" s="90">
        <f>Iedzivotaju_skaits_struktura!C66</f>
        <v>23716</v>
      </c>
      <c r="E79" s="90">
        <f>Iedzivotaju_skaits_struktura!D66</f>
        <v>2732</v>
      </c>
      <c r="F79" s="90">
        <f>Iedzivotaju_skaits_struktura!E66</f>
        <v>3149</v>
      </c>
      <c r="G79" s="90">
        <f>Iedzivotaju_skaits_struktura!F66</f>
        <v>3569</v>
      </c>
      <c r="H79" s="90">
        <v>275.16000000000003</v>
      </c>
      <c r="I79" s="32">
        <f t="shared" si="3"/>
        <v>1049.689398936692</v>
      </c>
      <c r="J79" s="32">
        <f t="shared" si="17"/>
        <v>43433.92319999999</v>
      </c>
      <c r="K79" s="32">
        <f t="shared" si="5"/>
        <v>573.15646276186703</v>
      </c>
      <c r="L79" s="205">
        <f t="shared" si="20"/>
        <v>-2806215.4246980445</v>
      </c>
      <c r="M79" s="188">
        <f t="shared" si="7"/>
        <v>22088218.360484544</v>
      </c>
      <c r="N79" s="234">
        <f t="shared" si="18"/>
        <v>508.54762206893042</v>
      </c>
      <c r="O79" s="175">
        <f t="shared" si="8"/>
        <v>931.36356723243989</v>
      </c>
      <c r="P79" s="162"/>
      <c r="Q79" s="312">
        <v>21300063.760488592</v>
      </c>
      <c r="R79" s="209">
        <f t="shared" si="21"/>
        <v>788154.5999959521</v>
      </c>
      <c r="S79" s="359">
        <f t="shared" si="19"/>
        <v>3.7002452615093606E-2</v>
      </c>
      <c r="T79" s="11"/>
      <c r="U79" s="303"/>
    </row>
    <row r="80" spans="1:21" ht="14">
      <c r="A80" s="26">
        <v>62</v>
      </c>
      <c r="B80" s="39" t="s">
        <v>64</v>
      </c>
      <c r="C80" s="32">
        <f>Vertetie_ienemumi!J67</f>
        <v>7046641.938319237</v>
      </c>
      <c r="D80" s="90">
        <f>Iedzivotaju_skaits_struktura!C67</f>
        <v>10417</v>
      </c>
      <c r="E80" s="90">
        <f>Iedzivotaju_skaits_struktura!D67</f>
        <v>762</v>
      </c>
      <c r="F80" s="90">
        <f>Iedzivotaju_skaits_struktura!E67</f>
        <v>1230</v>
      </c>
      <c r="G80" s="90">
        <f>Iedzivotaju_skaits_struktura!F67</f>
        <v>2037</v>
      </c>
      <c r="H80" s="90">
        <v>225.09400000000002</v>
      </c>
      <c r="I80" s="32">
        <f t="shared" si="3"/>
        <v>676.45597948730313</v>
      </c>
      <c r="J80" s="32">
        <f t="shared" si="17"/>
        <v>18059.402879999998</v>
      </c>
      <c r="K80" s="32">
        <f t="shared" si="5"/>
        <v>390.19241029962768</v>
      </c>
      <c r="L80" s="205">
        <f t="shared" si="20"/>
        <v>1038746.3471736499</v>
      </c>
      <c r="M80" s="188">
        <f t="shared" si="7"/>
        <v>8085388.2854928868</v>
      </c>
      <c r="N80" s="234">
        <f t="shared" si="18"/>
        <v>447.71072106969285</v>
      </c>
      <c r="O80" s="175">
        <f t="shared" si="8"/>
        <v>776.17243788930466</v>
      </c>
      <c r="P80" s="162"/>
      <c r="Q80" s="312">
        <v>7711051.8843131233</v>
      </c>
      <c r="R80" s="209">
        <f t="shared" si="21"/>
        <v>374336.40117976349</v>
      </c>
      <c r="S80" s="359">
        <f t="shared" si="19"/>
        <v>4.8545439298792736E-2</v>
      </c>
      <c r="T80" s="11"/>
      <c r="U80" s="303"/>
    </row>
    <row r="81" spans="1:21" ht="14">
      <c r="A81" s="26">
        <v>63</v>
      </c>
      <c r="B81" s="39" t="s">
        <v>65</v>
      </c>
      <c r="C81" s="32">
        <f>Vertetie_ienemumi!J68</f>
        <v>1970285.4103575798</v>
      </c>
      <c r="D81" s="90">
        <f>Iedzivotaju_skaits_struktura!C68</f>
        <v>3507</v>
      </c>
      <c r="E81" s="90">
        <f>Iedzivotaju_skaits_struktura!D68</f>
        <v>214</v>
      </c>
      <c r="F81" s="90">
        <f>Iedzivotaju_skaits_struktura!E68</f>
        <v>331</v>
      </c>
      <c r="G81" s="90">
        <f>Iedzivotaju_skaits_struktura!F68</f>
        <v>809</v>
      </c>
      <c r="H81" s="90">
        <v>166.96700000000001</v>
      </c>
      <c r="I81" s="32">
        <f t="shared" si="3"/>
        <v>561.81505855648129</v>
      </c>
      <c r="J81" s="32">
        <f t="shared" si="17"/>
        <v>5939.2698399999999</v>
      </c>
      <c r="K81" s="32">
        <f t="shared" si="5"/>
        <v>331.73865869639963</v>
      </c>
      <c r="L81" s="205">
        <f t="shared" si="20"/>
        <v>573351.91316976852</v>
      </c>
      <c r="M81" s="188">
        <f t="shared" si="7"/>
        <v>2543637.3235273482</v>
      </c>
      <c r="N81" s="234">
        <f t="shared" si="18"/>
        <v>428.27441622476414</v>
      </c>
      <c r="O81" s="175">
        <f t="shared" si="8"/>
        <v>725.30291517745889</v>
      </c>
      <c r="P81" s="162"/>
      <c r="Q81" s="312">
        <v>2460658.5205556387</v>
      </c>
      <c r="R81" s="209">
        <f t="shared" si="21"/>
        <v>82978.80297170952</v>
      </c>
      <c r="S81" s="359">
        <f t="shared" si="19"/>
        <v>3.3722193582948812E-2</v>
      </c>
      <c r="T81" s="11"/>
      <c r="U81" s="303"/>
    </row>
    <row r="82" spans="1:21" ht="14">
      <c r="A82" s="26">
        <v>64</v>
      </c>
      <c r="B82" s="39" t="s">
        <v>66</v>
      </c>
      <c r="C82" s="32">
        <f>Vertetie_ienemumi!J69</f>
        <v>9994634.6095408071</v>
      </c>
      <c r="D82" s="90">
        <f>Iedzivotaju_skaits_struktura!C69</f>
        <v>17468</v>
      </c>
      <c r="E82" s="90">
        <f>Iedzivotaju_skaits_struktura!D69</f>
        <v>1137</v>
      </c>
      <c r="F82" s="90">
        <f>Iedzivotaju_skaits_struktura!E69</f>
        <v>1864</v>
      </c>
      <c r="G82" s="90">
        <f>Iedzivotaju_skaits_struktura!F69</f>
        <v>3821</v>
      </c>
      <c r="H82" s="90">
        <v>1170.0350000000001</v>
      </c>
      <c r="I82" s="32">
        <f t="shared" si="3"/>
        <v>572.16822816240017</v>
      </c>
      <c r="J82" s="32">
        <f t="shared" si="17"/>
        <v>30811.213200000002</v>
      </c>
      <c r="K82" s="32">
        <f t="shared" si="5"/>
        <v>324.38302720065582</v>
      </c>
      <c r="L82" s="205">
        <f t="shared" si="20"/>
        <v>3125661.6134253675</v>
      </c>
      <c r="M82" s="188">
        <f t="shared" si="7"/>
        <v>13120296.222966176</v>
      </c>
      <c r="N82" s="234">
        <f t="shared" ref="N82:N113" si="22">M82/J82</f>
        <v>425.82861433597088</v>
      </c>
      <c r="O82" s="175">
        <f t="shared" si="8"/>
        <v>751.10466126437916</v>
      </c>
      <c r="P82" s="162"/>
      <c r="Q82" s="312">
        <v>12551728.485507632</v>
      </c>
      <c r="R82" s="209">
        <f t="shared" si="21"/>
        <v>568567.73745854385</v>
      </c>
      <c r="S82" s="359">
        <f t="shared" ref="S82:S113" si="23">M82/Q82-1</f>
        <v>4.5297963393250429E-2</v>
      </c>
      <c r="T82" s="11"/>
      <c r="U82" s="303"/>
    </row>
    <row r="83" spans="1:21" ht="14">
      <c r="A83" s="26">
        <v>65</v>
      </c>
      <c r="B83" s="39" t="s">
        <v>67</v>
      </c>
      <c r="C83" s="32">
        <f>Vertetie_ienemumi!J70</f>
        <v>5518353.3321635509</v>
      </c>
      <c r="D83" s="90">
        <f>Iedzivotaju_skaits_struktura!C70</f>
        <v>12193</v>
      </c>
      <c r="E83" s="90">
        <f>Iedzivotaju_skaits_struktura!D70</f>
        <v>699</v>
      </c>
      <c r="F83" s="90">
        <f>Iedzivotaju_skaits_struktura!E70</f>
        <v>1270</v>
      </c>
      <c r="G83" s="90">
        <f>Iedzivotaju_skaits_struktura!F70</f>
        <v>2654</v>
      </c>
      <c r="H83" s="90">
        <v>621.74300000000005</v>
      </c>
      <c r="I83" s="32">
        <f t="shared" ref="I83:I139" si="24">C83/D83</f>
        <v>452.58372280517926</v>
      </c>
      <c r="J83" s="32">
        <f t="shared" si="17"/>
        <v>20877.869360000001</v>
      </c>
      <c r="K83" s="32">
        <f t="shared" ref="K83:K139" si="25">C83/J83</f>
        <v>264.31592405383032</v>
      </c>
      <c r="L83" s="205">
        <f t="shared" si="20"/>
        <v>2955052.2536446881</v>
      </c>
      <c r="M83" s="188">
        <f t="shared" ref="M83:M137" si="26">C83+L83</f>
        <v>8473405.5858082399</v>
      </c>
      <c r="N83" s="234">
        <f t="shared" si="22"/>
        <v>405.85585816733169</v>
      </c>
      <c r="O83" s="175">
        <f t="shared" ref="O83:O139" si="27">M83/D83</f>
        <v>694.94017762718283</v>
      </c>
      <c r="P83" s="162"/>
      <c r="Q83" s="312">
        <v>8017053.7947432408</v>
      </c>
      <c r="R83" s="209">
        <f t="shared" si="21"/>
        <v>456351.79106499907</v>
      </c>
      <c r="S83" s="359">
        <f t="shared" si="23"/>
        <v>5.6922630525970463E-2</v>
      </c>
      <c r="T83" s="11"/>
      <c r="U83" s="303"/>
    </row>
    <row r="84" spans="1:21" ht="14">
      <c r="A84" s="26">
        <v>66</v>
      </c>
      <c r="B84" s="39" t="s">
        <v>68</v>
      </c>
      <c r="C84" s="32">
        <f>Vertetie_ienemumi!J71</f>
        <v>1343590.7747600221</v>
      </c>
      <c r="D84" s="90">
        <f>Iedzivotaju_skaits_struktura!C71</f>
        <v>2429</v>
      </c>
      <c r="E84" s="90">
        <f>Iedzivotaju_skaits_struktura!D71</f>
        <v>131</v>
      </c>
      <c r="F84" s="90">
        <f>Iedzivotaju_skaits_struktura!E71</f>
        <v>221</v>
      </c>
      <c r="G84" s="90">
        <f>Iedzivotaju_skaits_struktura!F71</f>
        <v>548</v>
      </c>
      <c r="H84" s="90">
        <v>346.73500000000001</v>
      </c>
      <c r="I84" s="32">
        <f t="shared" si="24"/>
        <v>553.14564625772834</v>
      </c>
      <c r="J84" s="32">
        <f t="shared" si="17"/>
        <v>4388.5572000000002</v>
      </c>
      <c r="K84" s="32">
        <f t="shared" si="25"/>
        <v>306.15774468201579</v>
      </c>
      <c r="L84" s="205">
        <f t="shared" si="20"/>
        <v>498587.61891623342</v>
      </c>
      <c r="M84" s="188">
        <f t="shared" si="26"/>
        <v>1842178.3936762554</v>
      </c>
      <c r="N84" s="234">
        <f t="shared" si="22"/>
        <v>419.76857306912973</v>
      </c>
      <c r="O84" s="175">
        <f t="shared" si="27"/>
        <v>758.41020735951224</v>
      </c>
      <c r="P84" s="162"/>
      <c r="Q84" s="312">
        <v>1763628.5965900728</v>
      </c>
      <c r="R84" s="209">
        <f t="shared" si="21"/>
        <v>78549.797086182516</v>
      </c>
      <c r="S84" s="359">
        <f t="shared" si="23"/>
        <v>4.4538740887994477E-2</v>
      </c>
      <c r="T84" s="11"/>
      <c r="U84" s="303"/>
    </row>
    <row r="85" spans="1:21" ht="14">
      <c r="A85" s="26">
        <v>67</v>
      </c>
      <c r="B85" s="39" t="s">
        <v>69</v>
      </c>
      <c r="C85" s="32">
        <f>Vertetie_ienemumi!J72</f>
        <v>5649651.4656413114</v>
      </c>
      <c r="D85" s="90">
        <f>Iedzivotaju_skaits_struktura!C72</f>
        <v>13335</v>
      </c>
      <c r="E85" s="90">
        <f>Iedzivotaju_skaits_struktura!D72</f>
        <v>712</v>
      </c>
      <c r="F85" s="90">
        <f>Iedzivotaju_skaits_struktura!E72</f>
        <v>1260</v>
      </c>
      <c r="G85" s="90">
        <f>Iedzivotaju_skaits_struktura!F72</f>
        <v>3052</v>
      </c>
      <c r="H85" s="90">
        <v>963.25699999999995</v>
      </c>
      <c r="I85" s="32">
        <f t="shared" si="24"/>
        <v>423.67090106046578</v>
      </c>
      <c r="J85" s="32">
        <f t="shared" si="17"/>
        <v>22831.31064</v>
      </c>
      <c r="K85" s="32">
        <f t="shared" si="25"/>
        <v>247.45191175066554</v>
      </c>
      <c r="L85" s="205">
        <f t="shared" si="20"/>
        <v>3488545.2139098509</v>
      </c>
      <c r="M85" s="188">
        <f t="shared" si="26"/>
        <v>9138196.6795511618</v>
      </c>
      <c r="N85" s="234">
        <f t="shared" si="22"/>
        <v>400.24844931772003</v>
      </c>
      <c r="O85" s="175">
        <f t="shared" si="27"/>
        <v>685.2790910799522</v>
      </c>
      <c r="P85" s="162"/>
      <c r="Q85" s="312">
        <v>8764287.3049985263</v>
      </c>
      <c r="R85" s="209">
        <f t="shared" si="21"/>
        <v>373909.37455263548</v>
      </c>
      <c r="S85" s="359">
        <f t="shared" si="23"/>
        <v>4.2662838578943374E-2</v>
      </c>
      <c r="T85" s="11"/>
      <c r="U85" s="303"/>
    </row>
    <row r="86" spans="1:21" ht="14">
      <c r="A86" s="26">
        <v>68</v>
      </c>
      <c r="B86" s="39" t="s">
        <v>70</v>
      </c>
      <c r="C86" s="32">
        <f>Vertetie_ienemumi!J73</f>
        <v>12881142.452195359</v>
      </c>
      <c r="D86" s="90">
        <f>Iedzivotaju_skaits_struktura!C73</f>
        <v>24452</v>
      </c>
      <c r="E86" s="90">
        <f>Iedzivotaju_skaits_struktura!D73</f>
        <v>1578</v>
      </c>
      <c r="F86" s="90">
        <f>Iedzivotaju_skaits_struktura!E73</f>
        <v>2493</v>
      </c>
      <c r="G86" s="90">
        <f>Iedzivotaju_skaits_struktura!F73</f>
        <v>5287</v>
      </c>
      <c r="H86" s="90">
        <v>2155.4270000000001</v>
      </c>
      <c r="I86" s="32">
        <f t="shared" si="24"/>
        <v>526.7930006623327</v>
      </c>
      <c r="J86" s="32">
        <f t="shared" si="17"/>
        <v>43460.329039999997</v>
      </c>
      <c r="K86" s="32">
        <f t="shared" si="25"/>
        <v>296.38851653285502</v>
      </c>
      <c r="L86" s="205">
        <f t="shared" si="20"/>
        <v>5220963.9013535986</v>
      </c>
      <c r="M86" s="188">
        <f t="shared" si="26"/>
        <v>18102106.353548959</v>
      </c>
      <c r="N86" s="234">
        <f t="shared" si="22"/>
        <v>416.52023243745236</v>
      </c>
      <c r="O86" s="175">
        <f t="shared" si="27"/>
        <v>740.31189078803197</v>
      </c>
      <c r="P86" s="162"/>
      <c r="Q86" s="312">
        <v>17252442.43971166</v>
      </c>
      <c r="R86" s="209">
        <f t="shared" si="21"/>
        <v>849663.91383729875</v>
      </c>
      <c r="S86" s="359">
        <f t="shared" si="23"/>
        <v>4.9248905875584503E-2</v>
      </c>
      <c r="T86" s="11"/>
      <c r="U86" s="303"/>
    </row>
    <row r="87" spans="1:21" ht="14">
      <c r="A87" s="26">
        <v>69</v>
      </c>
      <c r="B87" s="39" t="s">
        <v>71</v>
      </c>
      <c r="C87" s="32">
        <f>Vertetie_ienemumi!J74</f>
        <v>2599954.0723392391</v>
      </c>
      <c r="D87" s="90">
        <f>Iedzivotaju_skaits_struktura!C74</f>
        <v>3602</v>
      </c>
      <c r="E87" s="90">
        <f>Iedzivotaju_skaits_struktura!D74</f>
        <v>250</v>
      </c>
      <c r="F87" s="90">
        <f>Iedzivotaju_skaits_struktura!E74</f>
        <v>437</v>
      </c>
      <c r="G87" s="90">
        <f>Iedzivotaju_skaits_struktura!F74</f>
        <v>707</v>
      </c>
      <c r="H87" s="90">
        <v>220.46400000000003</v>
      </c>
      <c r="I87" s="32">
        <f t="shared" si="24"/>
        <v>721.80845983876713</v>
      </c>
      <c r="J87" s="32">
        <f t="shared" si="17"/>
        <v>6469.9052799999999</v>
      </c>
      <c r="K87" s="32">
        <f t="shared" si="25"/>
        <v>401.85349859391437</v>
      </c>
      <c r="L87" s="205">
        <f t="shared" si="20"/>
        <v>321778.28442884434</v>
      </c>
      <c r="M87" s="188">
        <f t="shared" si="26"/>
        <v>2921732.3567680833</v>
      </c>
      <c r="N87" s="234">
        <f t="shared" si="22"/>
        <v>451.58811919547657</v>
      </c>
      <c r="O87" s="175">
        <f t="shared" si="27"/>
        <v>811.14168705388204</v>
      </c>
      <c r="P87" s="162"/>
      <c r="Q87" s="312">
        <v>2790386.1859082459</v>
      </c>
      <c r="R87" s="209">
        <f t="shared" si="21"/>
        <v>131346.17085983744</v>
      </c>
      <c r="S87" s="359">
        <f t="shared" si="23"/>
        <v>4.707096513133191E-2</v>
      </c>
      <c r="T87" s="11"/>
      <c r="U87" s="303"/>
    </row>
    <row r="88" spans="1:21" ht="14">
      <c r="A88" s="26">
        <v>70</v>
      </c>
      <c r="B88" s="39" t="s">
        <v>72</v>
      </c>
      <c r="C88" s="32">
        <f>Vertetie_ienemumi!J75</f>
        <v>27366332.266029395</v>
      </c>
      <c r="D88" s="90">
        <f>Iedzivotaju_skaits_struktura!C75</f>
        <v>21229</v>
      </c>
      <c r="E88" s="90">
        <f>Iedzivotaju_skaits_struktura!D75</f>
        <v>2893</v>
      </c>
      <c r="F88" s="90">
        <f>Iedzivotaju_skaits_struktura!E75</f>
        <v>3243</v>
      </c>
      <c r="G88" s="90">
        <f>Iedzivotaju_skaits_struktura!F75</f>
        <v>1988</v>
      </c>
      <c r="H88" s="90">
        <v>104.01700000000001</v>
      </c>
      <c r="I88" s="32">
        <f t="shared" si="24"/>
        <v>1289.101336192444</v>
      </c>
      <c r="J88" s="32">
        <f t="shared" si="17"/>
        <v>40200.025839999995</v>
      </c>
      <c r="K88" s="32">
        <f t="shared" si="25"/>
        <v>680.7540964015808</v>
      </c>
      <c r="L88" s="205">
        <f t="shared" si="20"/>
        <v>-5484468.0242674034</v>
      </c>
      <c r="M88" s="188">
        <f t="shared" si="26"/>
        <v>21881864.24176199</v>
      </c>
      <c r="N88" s="234">
        <f t="shared" si="22"/>
        <v>544.32463125406764</v>
      </c>
      <c r="O88" s="175">
        <f t="shared" si="27"/>
        <v>1030.7534147516128</v>
      </c>
      <c r="P88" s="162"/>
      <c r="Q88" s="312">
        <v>20329023.940254807</v>
      </c>
      <c r="R88" s="209">
        <f t="shared" si="21"/>
        <v>1552840.3015071824</v>
      </c>
      <c r="S88" s="359">
        <f t="shared" si="23"/>
        <v>7.6385384073079043E-2</v>
      </c>
      <c r="T88" s="11"/>
      <c r="U88" s="303"/>
    </row>
    <row r="89" spans="1:21" ht="14">
      <c r="A89" s="26">
        <v>71</v>
      </c>
      <c r="B89" s="39" t="s">
        <v>73</v>
      </c>
      <c r="C89" s="32">
        <f>Vertetie_ienemumi!J76</f>
        <v>1491943.4491103722</v>
      </c>
      <c r="D89" s="90">
        <f>Iedzivotaju_skaits_struktura!C76</f>
        <v>3267</v>
      </c>
      <c r="E89" s="90">
        <f>Iedzivotaju_skaits_struktura!D76</f>
        <v>190</v>
      </c>
      <c r="F89" s="90">
        <f>Iedzivotaju_skaits_struktura!E76</f>
        <v>307</v>
      </c>
      <c r="G89" s="90">
        <f>Iedzivotaju_skaits_struktura!F76</f>
        <v>786</v>
      </c>
      <c r="H89" s="90">
        <v>417.20300000000003</v>
      </c>
      <c r="I89" s="32">
        <f t="shared" si="24"/>
        <v>456.6707833212036</v>
      </c>
      <c r="J89" s="32">
        <f t="shared" si="17"/>
        <v>5928.2085600000009</v>
      </c>
      <c r="K89" s="32">
        <f t="shared" si="25"/>
        <v>251.66851570930089</v>
      </c>
      <c r="L89" s="205">
        <f t="shared" si="20"/>
        <v>889124.49099124433</v>
      </c>
      <c r="M89" s="188">
        <f t="shared" si="26"/>
        <v>2381067.9401016166</v>
      </c>
      <c r="N89" s="234">
        <f t="shared" si="22"/>
        <v>401.65050132811388</v>
      </c>
      <c r="O89" s="175">
        <f t="shared" si="27"/>
        <v>728.82397921690131</v>
      </c>
      <c r="P89" s="162"/>
      <c r="Q89" s="312">
        <v>2277144.6974946065</v>
      </c>
      <c r="R89" s="209">
        <f t="shared" si="21"/>
        <v>103923.24260701006</v>
      </c>
      <c r="S89" s="359">
        <f t="shared" si="23"/>
        <v>4.5637522605107117E-2</v>
      </c>
      <c r="T89" s="11"/>
      <c r="U89" s="303"/>
    </row>
    <row r="90" spans="1:21" ht="14">
      <c r="A90" s="26">
        <v>72</v>
      </c>
      <c r="B90" s="39" t="s">
        <v>74</v>
      </c>
      <c r="C90" s="32">
        <f>Vertetie_ienemumi!J77</f>
        <v>920793.37908882613</v>
      </c>
      <c r="D90" s="90">
        <f>Iedzivotaju_skaits_struktura!C77</f>
        <v>1622</v>
      </c>
      <c r="E90" s="90">
        <f>Iedzivotaju_skaits_struktura!D77</f>
        <v>86</v>
      </c>
      <c r="F90" s="90">
        <f>Iedzivotaju_skaits_struktura!E77</f>
        <v>152</v>
      </c>
      <c r="G90" s="90">
        <f>Iedzivotaju_skaits_struktura!F77</f>
        <v>387</v>
      </c>
      <c r="H90" s="90">
        <v>109.62899999999999</v>
      </c>
      <c r="I90" s="32">
        <f t="shared" si="24"/>
        <v>567.69012274280283</v>
      </c>
      <c r="J90" s="32">
        <f t="shared" si="17"/>
        <v>2771.7760800000005</v>
      </c>
      <c r="K90" s="32">
        <f t="shared" si="25"/>
        <v>332.2033788129184</v>
      </c>
      <c r="L90" s="205">
        <f t="shared" si="20"/>
        <v>266715.70629241725</v>
      </c>
      <c r="M90" s="188">
        <f t="shared" si="26"/>
        <v>1187509.0853812434</v>
      </c>
      <c r="N90" s="234">
        <f t="shared" si="22"/>
        <v>428.42893910147427</v>
      </c>
      <c r="O90" s="175">
        <f t="shared" si="27"/>
        <v>732.1264398158097</v>
      </c>
      <c r="P90" s="162"/>
      <c r="Q90" s="312">
        <v>1144093.4377283433</v>
      </c>
      <c r="R90" s="209">
        <f t="shared" si="21"/>
        <v>43415.647652900079</v>
      </c>
      <c r="S90" s="359">
        <f t="shared" si="23"/>
        <v>3.7947641531013598E-2</v>
      </c>
      <c r="T90" s="11"/>
      <c r="U90" s="303"/>
    </row>
    <row r="91" spans="1:21" ht="14">
      <c r="A91" s="26">
        <v>73</v>
      </c>
      <c r="B91" s="39" t="s">
        <v>75</v>
      </c>
      <c r="C91" s="32">
        <f>Vertetie_ienemumi!J78</f>
        <v>1133814.0335745309</v>
      </c>
      <c r="D91" s="90">
        <f>Iedzivotaju_skaits_struktura!C78</f>
        <v>1875</v>
      </c>
      <c r="E91" s="90">
        <f>Iedzivotaju_skaits_struktura!D78</f>
        <v>112</v>
      </c>
      <c r="F91" s="90">
        <f>Iedzivotaju_skaits_struktura!E78</f>
        <v>207</v>
      </c>
      <c r="G91" s="90">
        <f>Iedzivotaju_skaits_struktura!F78</f>
        <v>351</v>
      </c>
      <c r="H91" s="90">
        <v>280.01900000000001</v>
      </c>
      <c r="I91" s="32">
        <f t="shared" si="24"/>
        <v>604.70081790641643</v>
      </c>
      <c r="J91" s="32">
        <f t="shared" si="17"/>
        <v>3497.2688799999996</v>
      </c>
      <c r="K91" s="32">
        <f t="shared" si="25"/>
        <v>324.19984635969166</v>
      </c>
      <c r="L91" s="205">
        <f t="shared" si="20"/>
        <v>355210.11245919834</v>
      </c>
      <c r="M91" s="188">
        <f t="shared" si="26"/>
        <v>1489024.1460337292</v>
      </c>
      <c r="N91" s="234">
        <f t="shared" si="22"/>
        <v>425.7677053511909</v>
      </c>
      <c r="O91" s="175">
        <f t="shared" si="27"/>
        <v>794.14621121798893</v>
      </c>
      <c r="P91" s="162"/>
      <c r="Q91" s="312">
        <v>1456515.4668293921</v>
      </c>
      <c r="R91" s="209">
        <f t="shared" si="21"/>
        <v>32508.679204337066</v>
      </c>
      <c r="S91" s="359">
        <f t="shared" si="23"/>
        <v>2.2319487808188931E-2</v>
      </c>
      <c r="T91" s="11"/>
      <c r="U91" s="303"/>
    </row>
    <row r="92" spans="1:21" ht="14">
      <c r="A92" s="26">
        <v>74</v>
      </c>
      <c r="B92" s="39" t="s">
        <v>76</v>
      </c>
      <c r="C92" s="32">
        <f>Vertetie_ienemumi!J79</f>
        <v>1863670.5067525541</v>
      </c>
      <c r="D92" s="90">
        <f>Iedzivotaju_skaits_struktura!C79</f>
        <v>3628</v>
      </c>
      <c r="E92" s="90">
        <f>Iedzivotaju_skaits_struktura!D79</f>
        <v>180</v>
      </c>
      <c r="F92" s="90">
        <f>Iedzivotaju_skaits_struktura!E79</f>
        <v>284</v>
      </c>
      <c r="G92" s="90">
        <f>Iedzivotaju_skaits_struktura!F79</f>
        <v>791</v>
      </c>
      <c r="H92" s="90">
        <v>643.22900000000004</v>
      </c>
      <c r="I92" s="32">
        <f t="shared" si="24"/>
        <v>513.69087837721997</v>
      </c>
      <c r="J92" s="32">
        <f t="shared" si="17"/>
        <v>6538.0880800000004</v>
      </c>
      <c r="K92" s="32">
        <f t="shared" si="25"/>
        <v>285.0482410069572</v>
      </c>
      <c r="L92" s="205">
        <f t="shared" ref="L92:L123" si="28">(0.6*($K$16-K92)+$K$9/$J$16*($K$7-K92)/($K$7-$K$5))*J92</f>
        <v>834922.12453568284</v>
      </c>
      <c r="M92" s="188">
        <f t="shared" si="26"/>
        <v>2698592.6312882369</v>
      </c>
      <c r="N92" s="234">
        <f t="shared" si="22"/>
        <v>412.74950693050874</v>
      </c>
      <c r="O92" s="175">
        <f t="shared" si="27"/>
        <v>743.82376827128917</v>
      </c>
      <c r="P92" s="162"/>
      <c r="Q92" s="312">
        <v>2619046.8577280268</v>
      </c>
      <c r="R92" s="209">
        <f t="shared" ref="R92:R123" si="29">M92-Q92</f>
        <v>79545.773560210131</v>
      </c>
      <c r="S92" s="359">
        <f t="shared" si="23"/>
        <v>3.0372031460794258E-2</v>
      </c>
      <c r="T92" s="11"/>
      <c r="U92" s="303"/>
    </row>
    <row r="93" spans="1:21" ht="14">
      <c r="A93" s="26">
        <v>75</v>
      </c>
      <c r="B93" s="39" t="s">
        <v>77</v>
      </c>
      <c r="C93" s="32">
        <f>Vertetie_ienemumi!J80</f>
        <v>2239402.143640805</v>
      </c>
      <c r="D93" s="90">
        <f>Iedzivotaju_skaits_struktura!C80</f>
        <v>3384</v>
      </c>
      <c r="E93" s="90">
        <f>Iedzivotaju_skaits_struktura!D80</f>
        <v>168</v>
      </c>
      <c r="F93" s="90">
        <f>Iedzivotaju_skaits_struktura!E80</f>
        <v>337</v>
      </c>
      <c r="G93" s="90">
        <f>Iedzivotaju_skaits_struktura!F80</f>
        <v>771</v>
      </c>
      <c r="H93" s="90">
        <v>350.57900000000001</v>
      </c>
      <c r="I93" s="32">
        <f t="shared" si="24"/>
        <v>661.76186277801571</v>
      </c>
      <c r="J93" s="32">
        <f t="shared" ref="J93:J137" si="30">D93+($E$6*E93)+($E$7*F93)+($E$8*G93)+($E$9*H93)</f>
        <v>5979.1600799999997</v>
      </c>
      <c r="K93" s="32">
        <f t="shared" si="25"/>
        <v>374.53456901605568</v>
      </c>
      <c r="L93" s="205">
        <f t="shared" si="28"/>
        <v>406402.33866967272</v>
      </c>
      <c r="M93" s="188">
        <f t="shared" si="26"/>
        <v>2645804.4823104776</v>
      </c>
      <c r="N93" s="234">
        <f t="shared" si="22"/>
        <v>442.50437300726657</v>
      </c>
      <c r="O93" s="175">
        <f t="shared" si="27"/>
        <v>781.85711652200871</v>
      </c>
      <c r="P93" s="162"/>
      <c r="Q93" s="312">
        <v>2506783.3521408769</v>
      </c>
      <c r="R93" s="209">
        <f t="shared" si="29"/>
        <v>139021.13016960071</v>
      </c>
      <c r="S93" s="359">
        <f t="shared" si="23"/>
        <v>5.545797567662647E-2</v>
      </c>
      <c r="T93" s="11"/>
      <c r="U93" s="303"/>
    </row>
    <row r="94" spans="1:21" ht="14">
      <c r="A94" s="26">
        <v>76</v>
      </c>
      <c r="B94" s="39" t="s">
        <v>78</v>
      </c>
      <c r="C94" s="32">
        <f>Vertetie_ienemumi!J81</f>
        <v>25425493.963941742</v>
      </c>
      <c r="D94" s="90">
        <f>Iedzivotaju_skaits_struktura!C81</f>
        <v>35357</v>
      </c>
      <c r="E94" s="90">
        <f>Iedzivotaju_skaits_struktura!D81</f>
        <v>2637</v>
      </c>
      <c r="F94" s="90">
        <f>Iedzivotaju_skaits_struktura!E81</f>
        <v>4096</v>
      </c>
      <c r="G94" s="90">
        <f>Iedzivotaju_skaits_struktura!F81</f>
        <v>7545</v>
      </c>
      <c r="H94" s="90">
        <v>987.85600000000011</v>
      </c>
      <c r="I94" s="32">
        <f t="shared" si="24"/>
        <v>719.10778527425236</v>
      </c>
      <c r="J94" s="32">
        <f t="shared" si="30"/>
        <v>61965.381120000005</v>
      </c>
      <c r="K94" s="32">
        <f t="shared" si="25"/>
        <v>410.31772103045108</v>
      </c>
      <c r="L94" s="205">
        <f t="shared" si="28"/>
        <v>2731732.3471491686</v>
      </c>
      <c r="M94" s="188">
        <f t="shared" si="26"/>
        <v>28157226.311090909</v>
      </c>
      <c r="N94" s="234">
        <f t="shared" si="22"/>
        <v>454.40253577336352</v>
      </c>
      <c r="O94" s="175">
        <f t="shared" si="27"/>
        <v>796.36921433070984</v>
      </c>
      <c r="P94" s="162"/>
      <c r="Q94" s="312">
        <v>27111292.840088349</v>
      </c>
      <c r="R94" s="209">
        <f t="shared" si="29"/>
        <v>1045933.4710025601</v>
      </c>
      <c r="S94" s="359">
        <f t="shared" si="23"/>
        <v>3.8579254673387631E-2</v>
      </c>
      <c r="T94" s="11"/>
      <c r="U94" s="303"/>
    </row>
    <row r="95" spans="1:21" ht="14">
      <c r="A95" s="26">
        <v>77</v>
      </c>
      <c r="B95" s="39" t="s">
        <v>79</v>
      </c>
      <c r="C95" s="32">
        <f>Vertetie_ienemumi!J82</f>
        <v>15804392.035642361</v>
      </c>
      <c r="D95" s="90">
        <f>Iedzivotaju_skaits_struktura!C82</f>
        <v>20176</v>
      </c>
      <c r="E95" s="90">
        <f>Iedzivotaju_skaits_struktura!D82</f>
        <v>1457</v>
      </c>
      <c r="F95" s="90">
        <f>Iedzivotaju_skaits_struktura!E82</f>
        <v>2318</v>
      </c>
      <c r="G95" s="90">
        <f>Iedzivotaju_skaits_struktura!F82</f>
        <v>3847</v>
      </c>
      <c r="H95" s="90">
        <v>298.31900000000002</v>
      </c>
      <c r="I95" s="32">
        <f t="shared" si="24"/>
        <v>783.32633007743664</v>
      </c>
      <c r="J95" s="32">
        <f t="shared" si="30"/>
        <v>34442.284880000007</v>
      </c>
      <c r="K95" s="32">
        <f t="shared" si="25"/>
        <v>458.86595766530223</v>
      </c>
      <c r="L95" s="205">
        <f t="shared" si="28"/>
        <v>402259.2271990889</v>
      </c>
      <c r="M95" s="188">
        <f t="shared" si="26"/>
        <v>16206651.26284145</v>
      </c>
      <c r="N95" s="234">
        <f t="shared" si="22"/>
        <v>470.54518361098485</v>
      </c>
      <c r="O95" s="175">
        <f t="shared" si="27"/>
        <v>803.26384133829549</v>
      </c>
      <c r="P95" s="162"/>
      <c r="Q95" s="312">
        <v>15629450.204043582</v>
      </c>
      <c r="R95" s="209">
        <f t="shared" si="29"/>
        <v>577201.05879786797</v>
      </c>
      <c r="S95" s="359">
        <f t="shared" si="23"/>
        <v>3.693034951725549E-2</v>
      </c>
      <c r="T95" s="11"/>
      <c r="U95" s="303"/>
    </row>
    <row r="96" spans="1:21" ht="14">
      <c r="A96" s="26">
        <v>78</v>
      </c>
      <c r="B96" s="42" t="s">
        <v>80</v>
      </c>
      <c r="C96" s="32">
        <f>Vertetie_ienemumi!J83</f>
        <v>8028448.3712833999</v>
      </c>
      <c r="D96" s="90">
        <f>Iedzivotaju_skaits_struktura!C83</f>
        <v>10618</v>
      </c>
      <c r="E96" s="90">
        <f>Iedzivotaju_skaits_struktura!D83</f>
        <v>1135</v>
      </c>
      <c r="F96" s="90">
        <f>Iedzivotaju_skaits_struktura!E83</f>
        <v>1344</v>
      </c>
      <c r="G96" s="90">
        <f>Iedzivotaju_skaits_struktura!F83</f>
        <v>1718</v>
      </c>
      <c r="H96" s="90">
        <v>285.81</v>
      </c>
      <c r="I96" s="32">
        <f t="shared" si="24"/>
        <v>756.11681778898094</v>
      </c>
      <c r="J96" s="32">
        <f t="shared" si="30"/>
        <v>19361.091199999999</v>
      </c>
      <c r="K96" s="32">
        <f t="shared" si="25"/>
        <v>414.66920889683121</v>
      </c>
      <c r="L96" s="205">
        <f t="shared" si="28"/>
        <v>797294.16512608284</v>
      </c>
      <c r="M96" s="188">
        <f t="shared" si="26"/>
        <v>8825742.5364094824</v>
      </c>
      <c r="N96" s="234">
        <f t="shared" si="22"/>
        <v>455.8494376809445</v>
      </c>
      <c r="O96" s="175">
        <f t="shared" si="27"/>
        <v>831.20573897245083</v>
      </c>
      <c r="P96" s="162"/>
      <c r="Q96" s="312">
        <v>8321189.4568583565</v>
      </c>
      <c r="R96" s="209">
        <f t="shared" si="29"/>
        <v>504553.07955112588</v>
      </c>
      <c r="S96" s="359">
        <f t="shared" si="23"/>
        <v>6.0634730427303385E-2</v>
      </c>
      <c r="T96" s="11"/>
      <c r="U96" s="303"/>
    </row>
    <row r="97" spans="1:21" ht="14">
      <c r="A97" s="26">
        <v>79</v>
      </c>
      <c r="B97" s="39" t="s">
        <v>81</v>
      </c>
      <c r="C97" s="32">
        <f>Vertetie_ienemumi!J84</f>
        <v>2394026.5573643283</v>
      </c>
      <c r="D97" s="90">
        <f>Iedzivotaju_skaits_struktura!C84</f>
        <v>3946</v>
      </c>
      <c r="E97" s="90">
        <f>Iedzivotaju_skaits_struktura!D84</f>
        <v>273</v>
      </c>
      <c r="F97" s="90">
        <f>Iedzivotaju_skaits_struktura!E84</f>
        <v>412</v>
      </c>
      <c r="G97" s="90">
        <f>Iedzivotaju_skaits_struktura!F84</f>
        <v>819</v>
      </c>
      <c r="H97" s="90">
        <v>485.08600000000001</v>
      </c>
      <c r="I97" s="32">
        <f t="shared" si="24"/>
        <v>606.69704950945982</v>
      </c>
      <c r="J97" s="32">
        <f t="shared" si="30"/>
        <v>7271.3307199999999</v>
      </c>
      <c r="K97" s="32">
        <f t="shared" si="25"/>
        <v>329.24187463781436</v>
      </c>
      <c r="L97" s="205">
        <f t="shared" si="28"/>
        <v>714061.70918856515</v>
      </c>
      <c r="M97" s="188">
        <f t="shared" si="26"/>
        <v>3108088.2665528934</v>
      </c>
      <c r="N97" s="234">
        <f t="shared" si="22"/>
        <v>427.44421705424691</v>
      </c>
      <c r="O97" s="175">
        <f t="shared" si="27"/>
        <v>787.65541473717519</v>
      </c>
      <c r="P97" s="162"/>
      <c r="Q97" s="312">
        <v>2982122.9551910991</v>
      </c>
      <c r="R97" s="209">
        <f t="shared" si="29"/>
        <v>125965.31136179436</v>
      </c>
      <c r="S97" s="359">
        <f t="shared" si="23"/>
        <v>4.2240146786208577E-2</v>
      </c>
      <c r="T97" s="11"/>
      <c r="U97" s="303"/>
    </row>
    <row r="98" spans="1:21" ht="14">
      <c r="A98" s="26">
        <v>80</v>
      </c>
      <c r="B98" s="39" t="s">
        <v>82</v>
      </c>
      <c r="C98" s="32">
        <f>Vertetie_ienemumi!J85</f>
        <v>1748347.947284742</v>
      </c>
      <c r="D98" s="90">
        <f>Iedzivotaju_skaits_struktura!C85</f>
        <v>2811</v>
      </c>
      <c r="E98" s="90">
        <f>Iedzivotaju_skaits_struktura!D85</f>
        <v>158</v>
      </c>
      <c r="F98" s="90">
        <f>Iedzivotaju_skaits_struktura!E85</f>
        <v>263</v>
      </c>
      <c r="G98" s="90">
        <f>Iedzivotaju_skaits_struktura!F85</f>
        <v>643</v>
      </c>
      <c r="H98" s="90">
        <v>515.06899999999996</v>
      </c>
      <c r="I98" s="32">
        <f t="shared" si="24"/>
        <v>621.96654118987624</v>
      </c>
      <c r="J98" s="32">
        <f t="shared" si="30"/>
        <v>5296.8248800000001</v>
      </c>
      <c r="K98" s="32">
        <f t="shared" si="25"/>
        <v>330.07471209520941</v>
      </c>
      <c r="L98" s="205">
        <f t="shared" si="28"/>
        <v>517216.03761547647</v>
      </c>
      <c r="M98" s="188">
        <f t="shared" si="26"/>
        <v>2265563.9849002184</v>
      </c>
      <c r="N98" s="234">
        <f t="shared" si="22"/>
        <v>427.72114167010528</v>
      </c>
      <c r="O98" s="175">
        <f t="shared" si="27"/>
        <v>805.96370860911361</v>
      </c>
      <c r="P98" s="162"/>
      <c r="Q98" s="312">
        <v>2138270.1416430953</v>
      </c>
      <c r="R98" s="209">
        <f t="shared" si="29"/>
        <v>127293.84325712314</v>
      </c>
      <c r="S98" s="359">
        <f t="shared" si="23"/>
        <v>5.9531226096300349E-2</v>
      </c>
      <c r="T98" s="11"/>
      <c r="U98" s="303"/>
    </row>
    <row r="99" spans="1:21" ht="14">
      <c r="A99" s="26">
        <v>81</v>
      </c>
      <c r="B99" s="39" t="s">
        <v>83</v>
      </c>
      <c r="C99" s="32">
        <f>Vertetie_ienemumi!J86</f>
        <v>2910106.386083541</v>
      </c>
      <c r="D99" s="90">
        <f>Iedzivotaju_skaits_struktura!C86</f>
        <v>5371</v>
      </c>
      <c r="E99" s="90">
        <f>Iedzivotaju_skaits_struktura!D86</f>
        <v>350</v>
      </c>
      <c r="F99" s="90">
        <f>Iedzivotaju_skaits_struktura!E86</f>
        <v>534</v>
      </c>
      <c r="G99" s="90">
        <f>Iedzivotaju_skaits_struktura!F86</f>
        <v>1232</v>
      </c>
      <c r="H99" s="90">
        <v>374.94900000000001</v>
      </c>
      <c r="I99" s="32">
        <f t="shared" si="24"/>
        <v>541.81835525666372</v>
      </c>
      <c r="J99" s="32">
        <f t="shared" si="30"/>
        <v>9412.4424799999997</v>
      </c>
      <c r="K99" s="32">
        <f t="shared" si="25"/>
        <v>309.17653863671114</v>
      </c>
      <c r="L99" s="205">
        <f t="shared" si="28"/>
        <v>1050389.1026799409</v>
      </c>
      <c r="M99" s="188">
        <f t="shared" si="26"/>
        <v>3960495.4887634818</v>
      </c>
      <c r="N99" s="234">
        <f t="shared" si="22"/>
        <v>420.77234439189709</v>
      </c>
      <c r="O99" s="175">
        <f t="shared" si="27"/>
        <v>737.38512172099831</v>
      </c>
      <c r="P99" s="162"/>
      <c r="Q99" s="312">
        <v>3801457.6986989295</v>
      </c>
      <c r="R99" s="209">
        <f t="shared" si="29"/>
        <v>159037.79006455233</v>
      </c>
      <c r="S99" s="359">
        <f t="shared" si="23"/>
        <v>4.1836001520938693E-2</v>
      </c>
      <c r="T99" s="11"/>
      <c r="U99" s="303"/>
    </row>
    <row r="100" spans="1:21" ht="14">
      <c r="A100" s="26">
        <v>82</v>
      </c>
      <c r="B100" s="39" t="s">
        <v>84</v>
      </c>
      <c r="C100" s="32">
        <f>Vertetie_ienemumi!J87</f>
        <v>5005436.7145610321</v>
      </c>
      <c r="D100" s="90">
        <f>Iedzivotaju_skaits_struktura!C87</f>
        <v>10025</v>
      </c>
      <c r="E100" s="90">
        <f>Iedzivotaju_skaits_struktura!D87</f>
        <v>622</v>
      </c>
      <c r="F100" s="90">
        <f>Iedzivotaju_skaits_struktura!E87</f>
        <v>960</v>
      </c>
      <c r="G100" s="90">
        <f>Iedzivotaju_skaits_struktura!F87</f>
        <v>2137</v>
      </c>
      <c r="H100" s="90">
        <v>363.04300000000001</v>
      </c>
      <c r="I100" s="32">
        <f t="shared" si="24"/>
        <v>499.2954328739184</v>
      </c>
      <c r="J100" s="32">
        <f t="shared" si="30"/>
        <v>16743.285359999998</v>
      </c>
      <c r="K100" s="32">
        <f t="shared" si="25"/>
        <v>298.95188470711417</v>
      </c>
      <c r="L100" s="205">
        <f t="shared" si="28"/>
        <v>1982751.3484702013</v>
      </c>
      <c r="M100" s="188">
        <f t="shared" si="26"/>
        <v>6988188.0630312338</v>
      </c>
      <c r="N100" s="234">
        <f t="shared" si="22"/>
        <v>417.37257131901589</v>
      </c>
      <c r="O100" s="175">
        <f t="shared" si="27"/>
        <v>697.07611601309065</v>
      </c>
      <c r="P100" s="162"/>
      <c r="Q100" s="312">
        <v>6734799.4239027817</v>
      </c>
      <c r="R100" s="209">
        <f t="shared" si="29"/>
        <v>253388.63912845217</v>
      </c>
      <c r="S100" s="359">
        <f t="shared" si="23"/>
        <v>3.7623784047545517E-2</v>
      </c>
      <c r="T100" s="11"/>
      <c r="U100" s="303"/>
    </row>
    <row r="101" spans="1:21" ht="14">
      <c r="A101" s="26">
        <v>83</v>
      </c>
      <c r="B101" s="39" t="s">
        <v>85</v>
      </c>
      <c r="C101" s="32">
        <f>Vertetie_ienemumi!J88</f>
        <v>2773301.1570479847</v>
      </c>
      <c r="D101" s="90">
        <f>Iedzivotaju_skaits_struktura!C88</f>
        <v>5597</v>
      </c>
      <c r="E101" s="90">
        <f>Iedzivotaju_skaits_struktura!D88</f>
        <v>337</v>
      </c>
      <c r="F101" s="90">
        <f>Iedzivotaju_skaits_struktura!E88</f>
        <v>664</v>
      </c>
      <c r="G101" s="90">
        <f>Iedzivotaju_skaits_struktura!F88</f>
        <v>1197</v>
      </c>
      <c r="H101" s="90">
        <v>519.61400000000003</v>
      </c>
      <c r="I101" s="32">
        <f t="shared" si="24"/>
        <v>495.49779472002587</v>
      </c>
      <c r="J101" s="32">
        <f t="shared" si="30"/>
        <v>10225.81328</v>
      </c>
      <c r="K101" s="32">
        <f t="shared" si="25"/>
        <v>271.20592574011721</v>
      </c>
      <c r="L101" s="205">
        <f t="shared" si="28"/>
        <v>1400332.1654150225</v>
      </c>
      <c r="M101" s="188">
        <f t="shared" si="26"/>
        <v>4173633.3224630072</v>
      </c>
      <c r="N101" s="234">
        <f t="shared" si="22"/>
        <v>408.14683469978314</v>
      </c>
      <c r="O101" s="175">
        <f t="shared" si="27"/>
        <v>745.69114212310296</v>
      </c>
      <c r="P101" s="162"/>
      <c r="Q101" s="312">
        <v>3961168.7736938554</v>
      </c>
      <c r="R101" s="209">
        <f t="shared" si="29"/>
        <v>212464.54876915179</v>
      </c>
      <c r="S101" s="359">
        <f t="shared" si="23"/>
        <v>5.3636833194316225E-2</v>
      </c>
      <c r="T101" s="11"/>
      <c r="U101" s="303"/>
    </row>
    <row r="102" spans="1:21" ht="14">
      <c r="A102" s="26">
        <v>84</v>
      </c>
      <c r="B102" s="39" t="s">
        <v>86</v>
      </c>
      <c r="C102" s="32">
        <f>Vertetie_ienemumi!J89</f>
        <v>4912597.9748028284</v>
      </c>
      <c r="D102" s="90">
        <f>Iedzivotaju_skaits_struktura!C89</f>
        <v>8453</v>
      </c>
      <c r="E102" s="90">
        <f>Iedzivotaju_skaits_struktura!D89</f>
        <v>602</v>
      </c>
      <c r="F102" s="90">
        <f>Iedzivotaju_skaits_struktura!E89</f>
        <v>878</v>
      </c>
      <c r="G102" s="90">
        <f>Iedzivotaju_skaits_struktura!F89</f>
        <v>1721</v>
      </c>
      <c r="H102" s="90">
        <v>300.779</v>
      </c>
      <c r="I102" s="32">
        <f t="shared" si="24"/>
        <v>581.16621019789761</v>
      </c>
      <c r="J102" s="32">
        <f t="shared" si="30"/>
        <v>14454.684079999999</v>
      </c>
      <c r="K102" s="32">
        <f t="shared" si="25"/>
        <v>339.86200927075737</v>
      </c>
      <c r="L102" s="205">
        <f t="shared" si="28"/>
        <v>1317016.5849604292</v>
      </c>
      <c r="M102" s="188">
        <f t="shared" si="26"/>
        <v>6229614.5597632574</v>
      </c>
      <c r="N102" s="234">
        <f t="shared" si="22"/>
        <v>430.97549038672992</v>
      </c>
      <c r="O102" s="175">
        <f t="shared" si="27"/>
        <v>736.97084582553623</v>
      </c>
      <c r="P102" s="162"/>
      <c r="Q102" s="312">
        <v>6043349.1612490835</v>
      </c>
      <c r="R102" s="209">
        <f t="shared" si="29"/>
        <v>186265.39851417392</v>
      </c>
      <c r="S102" s="359">
        <f t="shared" si="23"/>
        <v>3.0821551683384074E-2</v>
      </c>
      <c r="T102" s="11"/>
      <c r="U102" s="303"/>
    </row>
    <row r="103" spans="1:21" ht="14">
      <c r="A103" s="26">
        <v>85</v>
      </c>
      <c r="B103" s="39" t="s">
        <v>87</v>
      </c>
      <c r="C103" s="32">
        <f>Vertetie_ienemumi!J90</f>
        <v>1636930.3198333003</v>
      </c>
      <c r="D103" s="90">
        <f>Iedzivotaju_skaits_struktura!C90</f>
        <v>3269</v>
      </c>
      <c r="E103" s="90">
        <f>Iedzivotaju_skaits_struktura!D90</f>
        <v>171</v>
      </c>
      <c r="F103" s="90">
        <f>Iedzivotaju_skaits_struktura!E90</f>
        <v>323</v>
      </c>
      <c r="G103" s="90">
        <f>Iedzivotaju_skaits_struktura!F90</f>
        <v>713</v>
      </c>
      <c r="H103" s="90">
        <v>308.68</v>
      </c>
      <c r="I103" s="32">
        <f t="shared" si="24"/>
        <v>500.74344442743967</v>
      </c>
      <c r="J103" s="32">
        <f t="shared" si="30"/>
        <v>5718.9335999999994</v>
      </c>
      <c r="K103" s="32">
        <f t="shared" si="25"/>
        <v>286.2299922197559</v>
      </c>
      <c r="L103" s="205">
        <f t="shared" si="28"/>
        <v>725803.90734151972</v>
      </c>
      <c r="M103" s="188">
        <f t="shared" si="26"/>
        <v>2362734.2271748199</v>
      </c>
      <c r="N103" s="234">
        <f t="shared" si="22"/>
        <v>413.14244795127894</v>
      </c>
      <c r="O103" s="175">
        <f t="shared" si="27"/>
        <v>722.7697238222147</v>
      </c>
      <c r="P103" s="162"/>
      <c r="Q103" s="312">
        <v>2286439.4974851096</v>
      </c>
      <c r="R103" s="209">
        <f t="shared" si="29"/>
        <v>76294.729689710308</v>
      </c>
      <c r="S103" s="359">
        <f t="shared" si="23"/>
        <v>3.3368357121904113E-2</v>
      </c>
      <c r="T103" s="11"/>
      <c r="U103" s="303"/>
    </row>
    <row r="104" spans="1:21" ht="14">
      <c r="A104" s="26">
        <v>86</v>
      </c>
      <c r="B104" s="39" t="s">
        <v>88</v>
      </c>
      <c r="C104" s="32">
        <f>Vertetie_ienemumi!J91</f>
        <v>10626855.485088199</v>
      </c>
      <c r="D104" s="90">
        <f>Iedzivotaju_skaits_struktura!C91</f>
        <v>27500</v>
      </c>
      <c r="E104" s="90">
        <f>Iedzivotaju_skaits_struktura!D91</f>
        <v>1670</v>
      </c>
      <c r="F104" s="90">
        <f>Iedzivotaju_skaits_struktura!E91</f>
        <v>2892</v>
      </c>
      <c r="G104" s="90">
        <f>Iedzivotaju_skaits_struktura!F91</f>
        <v>5318</v>
      </c>
      <c r="H104" s="90">
        <v>2516.81</v>
      </c>
      <c r="I104" s="32">
        <f t="shared" si="24"/>
        <v>386.43110854866177</v>
      </c>
      <c r="J104" s="32">
        <f t="shared" si="30"/>
        <v>48596.591200000003</v>
      </c>
      <c r="K104" s="32">
        <f t="shared" si="25"/>
        <v>218.67491572306412</v>
      </c>
      <c r="L104" s="205">
        <f t="shared" si="28"/>
        <v>8358855.1883860882</v>
      </c>
      <c r="M104" s="188">
        <f t="shared" si="26"/>
        <v>18985710.673474289</v>
      </c>
      <c r="N104" s="234">
        <f t="shared" si="22"/>
        <v>390.67988524829468</v>
      </c>
      <c r="O104" s="175">
        <f t="shared" si="27"/>
        <v>690.38947903542874</v>
      </c>
      <c r="P104" s="162"/>
      <c r="Q104" s="312">
        <v>18060960.448344599</v>
      </c>
      <c r="R104" s="209">
        <f t="shared" si="29"/>
        <v>924750.22512969002</v>
      </c>
      <c r="S104" s="359">
        <f t="shared" si="23"/>
        <v>5.1201608451252101E-2</v>
      </c>
      <c r="T104" s="11"/>
      <c r="U104" s="303"/>
    </row>
    <row r="105" spans="1:21" ht="14">
      <c r="A105" s="26">
        <v>87</v>
      </c>
      <c r="B105" s="39" t="s">
        <v>89</v>
      </c>
      <c r="C105" s="32">
        <f>Vertetie_ienemumi!J92</f>
        <v>1900865.4187555553</v>
      </c>
      <c r="D105" s="90">
        <f>Iedzivotaju_skaits_struktura!C92</f>
        <v>5236</v>
      </c>
      <c r="E105" s="90">
        <f>Iedzivotaju_skaits_struktura!D92</f>
        <v>243</v>
      </c>
      <c r="F105" s="90">
        <f>Iedzivotaju_skaits_struktura!E92</f>
        <v>490</v>
      </c>
      <c r="G105" s="90">
        <f>Iedzivotaju_skaits_struktura!F92</f>
        <v>1114</v>
      </c>
      <c r="H105" s="90">
        <v>627.16399999999999</v>
      </c>
      <c r="I105" s="32">
        <f t="shared" si="24"/>
        <v>363.03770411679818</v>
      </c>
      <c r="J105" s="32">
        <f t="shared" si="30"/>
        <v>9179.6692799999983</v>
      </c>
      <c r="K105" s="32">
        <f t="shared" si="25"/>
        <v>207.07340981194429</v>
      </c>
      <c r="L105" s="205">
        <f t="shared" si="28"/>
        <v>1650035.3534921452</v>
      </c>
      <c r="M105" s="188">
        <f t="shared" si="26"/>
        <v>3550900.7722477005</v>
      </c>
      <c r="N105" s="234">
        <f t="shared" si="22"/>
        <v>386.82229870570035</v>
      </c>
      <c r="O105" s="175">
        <f t="shared" si="27"/>
        <v>678.17050654081368</v>
      </c>
      <c r="P105" s="162"/>
      <c r="Q105" s="312">
        <v>3415010.1145902937</v>
      </c>
      <c r="R105" s="209">
        <f t="shared" si="29"/>
        <v>135890.65765740676</v>
      </c>
      <c r="S105" s="359">
        <f t="shared" si="23"/>
        <v>3.9792168426332708E-2</v>
      </c>
      <c r="T105" s="11"/>
      <c r="U105" s="303"/>
    </row>
    <row r="106" spans="1:21" ht="14">
      <c r="A106" s="26">
        <v>88</v>
      </c>
      <c r="B106" s="39" t="s">
        <v>90</v>
      </c>
      <c r="C106" s="32">
        <f>Vertetie_ienemumi!J93</f>
        <v>2059944.048387626</v>
      </c>
      <c r="D106" s="90">
        <f>Iedzivotaju_skaits_struktura!C93</f>
        <v>3866</v>
      </c>
      <c r="E106" s="90">
        <f>Iedzivotaju_skaits_struktura!D93</f>
        <v>193</v>
      </c>
      <c r="F106" s="90">
        <f>Iedzivotaju_skaits_struktura!E93</f>
        <v>362</v>
      </c>
      <c r="G106" s="90">
        <f>Iedzivotaju_skaits_struktura!F93</f>
        <v>882</v>
      </c>
      <c r="H106" s="90">
        <v>200.345</v>
      </c>
      <c r="I106" s="32">
        <f t="shared" si="24"/>
        <v>532.83601872416602</v>
      </c>
      <c r="J106" s="32">
        <f t="shared" si="30"/>
        <v>6454.9444000000003</v>
      </c>
      <c r="K106" s="32">
        <f t="shared" si="25"/>
        <v>319.1265363010138</v>
      </c>
      <c r="L106" s="205">
        <f t="shared" si="28"/>
        <v>677473.88653063437</v>
      </c>
      <c r="M106" s="188">
        <f t="shared" si="26"/>
        <v>2737417.9349182602</v>
      </c>
      <c r="N106" s="234">
        <f t="shared" si="22"/>
        <v>424.08079222467973</v>
      </c>
      <c r="O106" s="175">
        <f t="shared" si="27"/>
        <v>708.07499609887748</v>
      </c>
      <c r="P106" s="162"/>
      <c r="Q106" s="312">
        <v>2664189.1363709131</v>
      </c>
      <c r="R106" s="209">
        <f t="shared" si="29"/>
        <v>73228.798547347076</v>
      </c>
      <c r="S106" s="359">
        <f t="shared" si="23"/>
        <v>2.7486336291836055E-2</v>
      </c>
      <c r="T106" s="11"/>
      <c r="U106" s="303"/>
    </row>
    <row r="107" spans="1:21" ht="14">
      <c r="A107" s="26">
        <v>89</v>
      </c>
      <c r="B107" s="39" t="s">
        <v>91</v>
      </c>
      <c r="C107" s="32">
        <f>Vertetie_ienemumi!J94</f>
        <v>5058791.305625163</v>
      </c>
      <c r="D107" s="90">
        <f>Iedzivotaju_skaits_struktura!C94</f>
        <v>7436</v>
      </c>
      <c r="E107" s="90">
        <f>Iedzivotaju_skaits_struktura!D94</f>
        <v>633</v>
      </c>
      <c r="F107" s="90">
        <f>Iedzivotaju_skaits_struktura!E94</f>
        <v>859</v>
      </c>
      <c r="G107" s="90">
        <f>Iedzivotaju_skaits_struktura!F94</f>
        <v>1230</v>
      </c>
      <c r="H107" s="90">
        <v>324.815</v>
      </c>
      <c r="I107" s="32">
        <f t="shared" si="24"/>
        <v>680.31082646922584</v>
      </c>
      <c r="J107" s="32">
        <f t="shared" si="30"/>
        <v>13121.478800000001</v>
      </c>
      <c r="K107" s="32">
        <f t="shared" si="25"/>
        <v>385.53515062838517</v>
      </c>
      <c r="L107" s="205">
        <f t="shared" si="28"/>
        <v>795515.85776586866</v>
      </c>
      <c r="M107" s="188">
        <f t="shared" si="26"/>
        <v>5854307.1633910313</v>
      </c>
      <c r="N107" s="234">
        <f t="shared" si="22"/>
        <v>446.16214777491626</v>
      </c>
      <c r="O107" s="175">
        <f t="shared" si="27"/>
        <v>787.29251793854644</v>
      </c>
      <c r="P107" s="162"/>
      <c r="Q107" s="312">
        <v>5297718.4106482202</v>
      </c>
      <c r="R107" s="209">
        <f t="shared" si="29"/>
        <v>556588.75274281111</v>
      </c>
      <c r="S107" s="359">
        <f t="shared" si="23"/>
        <v>0.10506197377801141</v>
      </c>
      <c r="T107" s="11"/>
      <c r="U107" s="303"/>
    </row>
    <row r="108" spans="1:21" ht="14">
      <c r="A108" s="26">
        <v>90</v>
      </c>
      <c r="B108" s="39" t="s">
        <v>92</v>
      </c>
      <c r="C108" s="32">
        <f>Vertetie_ienemumi!J95</f>
        <v>977203.60811294359</v>
      </c>
      <c r="D108" s="90">
        <f>Iedzivotaju_skaits_struktura!C95</f>
        <v>1687</v>
      </c>
      <c r="E108" s="90">
        <f>Iedzivotaju_skaits_struktura!D95</f>
        <v>81</v>
      </c>
      <c r="F108" s="90">
        <f>Iedzivotaju_skaits_struktura!E95</f>
        <v>159</v>
      </c>
      <c r="G108" s="90">
        <f>Iedzivotaju_skaits_struktura!F95</f>
        <v>427</v>
      </c>
      <c r="H108" s="90">
        <v>447.56</v>
      </c>
      <c r="I108" s="32">
        <f t="shared" si="24"/>
        <v>579.25525080790965</v>
      </c>
      <c r="J108" s="32">
        <f t="shared" si="30"/>
        <v>3391.1512000000002</v>
      </c>
      <c r="K108" s="32">
        <f t="shared" si="25"/>
        <v>288.16279501572905</v>
      </c>
      <c r="L108" s="205">
        <f t="shared" si="28"/>
        <v>426004.29533538106</v>
      </c>
      <c r="M108" s="188">
        <f t="shared" si="26"/>
        <v>1403207.9034483247</v>
      </c>
      <c r="N108" s="234">
        <f t="shared" si="22"/>
        <v>413.78511917968285</v>
      </c>
      <c r="O108" s="175">
        <f t="shared" si="27"/>
        <v>831.77706191364825</v>
      </c>
      <c r="P108" s="162"/>
      <c r="Q108" s="312">
        <v>1361987.110748393</v>
      </c>
      <c r="R108" s="209">
        <f t="shared" si="29"/>
        <v>41220.792699931655</v>
      </c>
      <c r="S108" s="359">
        <f t="shared" si="23"/>
        <v>3.0265185606111578E-2</v>
      </c>
      <c r="T108" s="11"/>
      <c r="U108" s="303"/>
    </row>
    <row r="109" spans="1:21" ht="14">
      <c r="A109" s="26">
        <v>91</v>
      </c>
      <c r="B109" s="39" t="s">
        <v>93</v>
      </c>
      <c r="C109" s="32">
        <f>Vertetie_ienemumi!J96</f>
        <v>881661.03170398017</v>
      </c>
      <c r="D109" s="90">
        <f>Iedzivotaju_skaits_struktura!C96</f>
        <v>2243</v>
      </c>
      <c r="E109" s="90">
        <f>Iedzivotaju_skaits_struktura!D96</f>
        <v>114</v>
      </c>
      <c r="F109" s="90">
        <f>Iedzivotaju_skaits_struktura!E96</f>
        <v>242</v>
      </c>
      <c r="G109" s="90">
        <f>Iedzivotaju_skaits_struktura!F96</f>
        <v>468</v>
      </c>
      <c r="H109" s="90">
        <v>513.57100000000003</v>
      </c>
      <c r="I109" s="32">
        <f t="shared" si="24"/>
        <v>393.07223883369602</v>
      </c>
      <c r="J109" s="32">
        <f t="shared" si="30"/>
        <v>4425.6279200000008</v>
      </c>
      <c r="K109" s="32">
        <f t="shared" si="25"/>
        <v>199.2171614155896</v>
      </c>
      <c r="L109" s="205">
        <f t="shared" si="28"/>
        <v>818709.63958619174</v>
      </c>
      <c r="M109" s="188">
        <f t="shared" si="26"/>
        <v>1700370.6712901718</v>
      </c>
      <c r="N109" s="234">
        <f t="shared" si="22"/>
        <v>384.21003799392412</v>
      </c>
      <c r="O109" s="175">
        <f t="shared" si="27"/>
        <v>758.07876562201147</v>
      </c>
      <c r="P109" s="162"/>
      <c r="Q109" s="312">
        <v>1605434.3490167935</v>
      </c>
      <c r="R109" s="209">
        <f t="shared" si="29"/>
        <v>94936.32227337826</v>
      </c>
      <c r="S109" s="359">
        <f t="shared" si="23"/>
        <v>5.9134353473575318E-2</v>
      </c>
      <c r="T109" s="11"/>
      <c r="U109" s="303"/>
    </row>
    <row r="110" spans="1:21" ht="14">
      <c r="A110" s="26">
        <v>92</v>
      </c>
      <c r="B110" s="39" t="s">
        <v>94</v>
      </c>
      <c r="C110" s="32">
        <f>Vertetie_ienemumi!J97</f>
        <v>2169743.6939493651</v>
      </c>
      <c r="D110" s="90">
        <f>Iedzivotaju_skaits_struktura!C97</f>
        <v>3755</v>
      </c>
      <c r="E110" s="90">
        <f>Iedzivotaju_skaits_struktura!D97</f>
        <v>293</v>
      </c>
      <c r="F110" s="90">
        <f>Iedzivotaju_skaits_struktura!E97</f>
        <v>365</v>
      </c>
      <c r="G110" s="90">
        <f>Iedzivotaju_skaits_struktura!F97</f>
        <v>756</v>
      </c>
      <c r="H110" s="90">
        <v>231.553</v>
      </c>
      <c r="I110" s="32">
        <f t="shared" si="24"/>
        <v>577.82788121154863</v>
      </c>
      <c r="J110" s="32">
        <f t="shared" si="30"/>
        <v>6541.9205599999987</v>
      </c>
      <c r="K110" s="32">
        <f t="shared" si="25"/>
        <v>331.66769208664397</v>
      </c>
      <c r="L110" s="205">
        <f t="shared" si="28"/>
        <v>631839.14567932673</v>
      </c>
      <c r="M110" s="188">
        <f t="shared" si="26"/>
        <v>2801582.8396286918</v>
      </c>
      <c r="N110" s="234">
        <f t="shared" si="22"/>
        <v>428.25081930201435</v>
      </c>
      <c r="O110" s="175">
        <f t="shared" si="27"/>
        <v>746.09396528061029</v>
      </c>
      <c r="P110" s="162"/>
      <c r="Q110" s="312">
        <v>2611835.5041727517</v>
      </c>
      <c r="R110" s="209">
        <f t="shared" si="29"/>
        <v>189747.33545594011</v>
      </c>
      <c r="S110" s="359">
        <f t="shared" si="23"/>
        <v>7.2649037488307977E-2</v>
      </c>
      <c r="T110" s="11"/>
      <c r="U110" s="303"/>
    </row>
    <row r="111" spans="1:21" ht="14">
      <c r="A111" s="26">
        <v>93</v>
      </c>
      <c r="B111" s="39" t="s">
        <v>95</v>
      </c>
      <c r="C111" s="32">
        <f>Vertetie_ienemumi!J98</f>
        <v>2603531.023088323</v>
      </c>
      <c r="D111" s="90">
        <f>Iedzivotaju_skaits_struktura!C98</f>
        <v>5228</v>
      </c>
      <c r="E111" s="90">
        <f>Iedzivotaju_skaits_struktura!D98</f>
        <v>288</v>
      </c>
      <c r="F111" s="90">
        <f>Iedzivotaju_skaits_struktura!E98</f>
        <v>546</v>
      </c>
      <c r="G111" s="90">
        <f>Iedzivotaju_skaits_struktura!F98</f>
        <v>1241</v>
      </c>
      <c r="H111" s="90">
        <v>352.21300000000002</v>
      </c>
      <c r="I111" s="32">
        <f t="shared" si="24"/>
        <v>497.99751780572359</v>
      </c>
      <c r="J111" s="32">
        <f t="shared" si="30"/>
        <v>9135.5837599999995</v>
      </c>
      <c r="K111" s="32">
        <f t="shared" si="25"/>
        <v>284.98792102239156</v>
      </c>
      <c r="L111" s="205">
        <f t="shared" si="28"/>
        <v>1166993.4384221081</v>
      </c>
      <c r="M111" s="188">
        <f t="shared" si="26"/>
        <v>3770524.461510431</v>
      </c>
      <c r="N111" s="234">
        <f t="shared" si="22"/>
        <v>412.72945008939757</v>
      </c>
      <c r="O111" s="175">
        <f t="shared" si="27"/>
        <v>721.21737978393855</v>
      </c>
      <c r="P111" s="162"/>
      <c r="Q111" s="312">
        <v>3632835.4975153352</v>
      </c>
      <c r="R111" s="209">
        <f t="shared" si="29"/>
        <v>137688.96399509581</v>
      </c>
      <c r="S111" s="359">
        <f t="shared" si="23"/>
        <v>3.7901238327270104E-2</v>
      </c>
      <c r="T111" s="11"/>
      <c r="U111" s="303"/>
    </row>
    <row r="112" spans="1:21" ht="14">
      <c r="A112" s="26">
        <v>94</v>
      </c>
      <c r="B112" s="39" t="s">
        <v>96</v>
      </c>
      <c r="C112" s="32">
        <f>Vertetie_ienemumi!J99</f>
        <v>4748405.3434666395</v>
      </c>
      <c r="D112" s="90">
        <f>Iedzivotaju_skaits_struktura!C99</f>
        <v>8024</v>
      </c>
      <c r="E112" s="90">
        <f>Iedzivotaju_skaits_struktura!D99</f>
        <v>385</v>
      </c>
      <c r="F112" s="90">
        <f>Iedzivotaju_skaits_struktura!E99</f>
        <v>754</v>
      </c>
      <c r="G112" s="90">
        <f>Iedzivotaju_skaits_struktura!F99</f>
        <v>1834</v>
      </c>
      <c r="H112" s="90">
        <v>637.255</v>
      </c>
      <c r="I112" s="32">
        <f t="shared" si="24"/>
        <v>591.77534190760707</v>
      </c>
      <c r="J112" s="32">
        <f t="shared" si="30"/>
        <v>13708.727599999998</v>
      </c>
      <c r="K112" s="32">
        <f t="shared" si="25"/>
        <v>346.37826952420005</v>
      </c>
      <c r="L112" s="205">
        <f t="shared" si="28"/>
        <v>1189423.0216070639</v>
      </c>
      <c r="M112" s="188">
        <f t="shared" si="26"/>
        <v>5937828.3650737032</v>
      </c>
      <c r="N112" s="234">
        <f t="shared" si="22"/>
        <v>433.14219512784717</v>
      </c>
      <c r="O112" s="175">
        <f t="shared" si="27"/>
        <v>740.00852007399089</v>
      </c>
      <c r="P112" s="162"/>
      <c r="Q112" s="312">
        <v>5755105.1272202283</v>
      </c>
      <c r="R112" s="209">
        <f t="shared" si="29"/>
        <v>182723.23785347492</v>
      </c>
      <c r="S112" s="359">
        <f t="shared" si="23"/>
        <v>3.1749765436818622E-2</v>
      </c>
      <c r="T112" s="11"/>
      <c r="U112" s="303"/>
    </row>
    <row r="113" spans="1:21" ht="14">
      <c r="A113" s="26">
        <v>95</v>
      </c>
      <c r="B113" s="39" t="s">
        <v>97</v>
      </c>
      <c r="C113" s="32">
        <f>Vertetie_ienemumi!J100</f>
        <v>2000218.6676213837</v>
      </c>
      <c r="D113" s="90">
        <f>Iedzivotaju_skaits_struktura!C100</f>
        <v>3741</v>
      </c>
      <c r="E113" s="90">
        <f>Iedzivotaju_skaits_struktura!D100</f>
        <v>236</v>
      </c>
      <c r="F113" s="90">
        <f>Iedzivotaju_skaits_struktura!E100</f>
        <v>419</v>
      </c>
      <c r="G113" s="90">
        <f>Iedzivotaju_skaits_struktura!F100</f>
        <v>683</v>
      </c>
      <c r="H113" s="90">
        <v>317.27199999999999</v>
      </c>
      <c r="I113" s="32">
        <f t="shared" si="24"/>
        <v>534.67486437353216</v>
      </c>
      <c r="J113" s="32">
        <f t="shared" si="30"/>
        <v>6646.8534399999999</v>
      </c>
      <c r="K113" s="32">
        <f t="shared" si="25"/>
        <v>300.92715082061198</v>
      </c>
      <c r="L113" s="205">
        <f t="shared" si="28"/>
        <v>778361.23464192927</v>
      </c>
      <c r="M113" s="188">
        <f t="shared" si="26"/>
        <v>2778579.9022633131</v>
      </c>
      <c r="N113" s="234">
        <f t="shared" si="22"/>
        <v>418.02936191463749</v>
      </c>
      <c r="O113" s="175">
        <f t="shared" si="27"/>
        <v>742.73720990732772</v>
      </c>
      <c r="P113" s="162"/>
      <c r="Q113" s="312">
        <v>2666428.8192007644</v>
      </c>
      <c r="R113" s="209">
        <f t="shared" si="29"/>
        <v>112151.08306254866</v>
      </c>
      <c r="S113" s="359">
        <f t="shared" si="23"/>
        <v>4.2060407633969676E-2</v>
      </c>
      <c r="T113" s="11"/>
      <c r="U113" s="303"/>
    </row>
    <row r="114" spans="1:21" ht="14">
      <c r="A114" s="26">
        <v>96</v>
      </c>
      <c r="B114" s="39" t="s">
        <v>98</v>
      </c>
      <c r="C114" s="32">
        <f>Vertetie_ienemumi!J101</f>
        <v>19193100.862510342</v>
      </c>
      <c r="D114" s="90">
        <f>Iedzivotaju_skaits_struktura!C101</f>
        <v>23707</v>
      </c>
      <c r="E114" s="90">
        <f>Iedzivotaju_skaits_struktura!D101</f>
        <v>2141</v>
      </c>
      <c r="F114" s="90">
        <f>Iedzivotaju_skaits_struktura!E101</f>
        <v>2776</v>
      </c>
      <c r="G114" s="90">
        <f>Iedzivotaju_skaits_struktura!F101</f>
        <v>4393</v>
      </c>
      <c r="H114" s="90">
        <v>123.014</v>
      </c>
      <c r="I114" s="32">
        <f t="shared" si="24"/>
        <v>809.5963581436007</v>
      </c>
      <c r="J114" s="32">
        <f t="shared" si="30"/>
        <v>41204.501279999997</v>
      </c>
      <c r="K114" s="32">
        <f t="shared" si="25"/>
        <v>465.80107188013375</v>
      </c>
      <c r="L114" s="205">
        <f t="shared" si="28"/>
        <v>290495.38114908501</v>
      </c>
      <c r="M114" s="188">
        <f t="shared" si="26"/>
        <v>19483596.243659426</v>
      </c>
      <c r="N114" s="234">
        <f t="shared" ref="N114:N139" si="31">M114/J114</f>
        <v>472.85116039291682</v>
      </c>
      <c r="O114" s="175">
        <f t="shared" si="27"/>
        <v>821.84992802376621</v>
      </c>
      <c r="P114" s="162"/>
      <c r="Q114" s="312">
        <v>18656606.782567039</v>
      </c>
      <c r="R114" s="209">
        <f t="shared" si="29"/>
        <v>826989.46109238639</v>
      </c>
      <c r="S114" s="359">
        <f t="shared" ref="S114:S139" si="32">M114/Q114-1</f>
        <v>4.4326895599532845E-2</v>
      </c>
      <c r="T114" s="11"/>
      <c r="U114" s="303"/>
    </row>
    <row r="115" spans="1:21" ht="14">
      <c r="A115" s="26">
        <v>97</v>
      </c>
      <c r="B115" s="39" t="s">
        <v>99</v>
      </c>
      <c r="C115" s="32">
        <f>Vertetie_ienemumi!J102</f>
        <v>14953269.615070298</v>
      </c>
      <c r="D115" s="90">
        <f>Iedzivotaju_skaits_struktura!C102</f>
        <v>24760</v>
      </c>
      <c r="E115" s="90">
        <f>Iedzivotaju_skaits_struktura!D102</f>
        <v>1714</v>
      </c>
      <c r="F115" s="90">
        <f>Iedzivotaju_skaits_struktura!E102</f>
        <v>2801</v>
      </c>
      <c r="G115" s="90">
        <f>Iedzivotaju_skaits_struktura!F102</f>
        <v>4793</v>
      </c>
      <c r="H115" s="90">
        <v>1680.27</v>
      </c>
      <c r="I115" s="32">
        <f t="shared" si="24"/>
        <v>603.92849818539173</v>
      </c>
      <c r="J115" s="32">
        <f t="shared" si="30"/>
        <v>44002.850399999996</v>
      </c>
      <c r="K115" s="32">
        <f t="shared" si="25"/>
        <v>339.82502222333989</v>
      </c>
      <c r="L115" s="205">
        <f t="shared" si="28"/>
        <v>4010339.2468847306</v>
      </c>
      <c r="M115" s="188">
        <f t="shared" si="26"/>
        <v>18963608.861955028</v>
      </c>
      <c r="N115" s="234">
        <f t="shared" si="31"/>
        <v>430.96319191983594</v>
      </c>
      <c r="O115" s="175">
        <f t="shared" si="27"/>
        <v>765.89696534551808</v>
      </c>
      <c r="P115" s="162"/>
      <c r="Q115" s="312">
        <v>18322060.829304524</v>
      </c>
      <c r="R115" s="209">
        <f t="shared" si="29"/>
        <v>641548.03265050426</v>
      </c>
      <c r="S115" s="359">
        <f t="shared" si="32"/>
        <v>3.5015058547584577E-2</v>
      </c>
      <c r="T115" s="11"/>
      <c r="U115" s="303"/>
    </row>
    <row r="116" spans="1:21" ht="14">
      <c r="A116" s="26">
        <v>98</v>
      </c>
      <c r="B116" s="39" t="s">
        <v>100</v>
      </c>
      <c r="C116" s="32">
        <f>Vertetie_ienemumi!J103</f>
        <v>6022185.1138344966</v>
      </c>
      <c r="D116" s="90">
        <f>Iedzivotaju_skaits_struktura!C103</f>
        <v>6285</v>
      </c>
      <c r="E116" s="90">
        <f>Iedzivotaju_skaits_struktura!D103</f>
        <v>434</v>
      </c>
      <c r="F116" s="90">
        <f>Iedzivotaju_skaits_struktura!E103</f>
        <v>624</v>
      </c>
      <c r="G116" s="90">
        <f>Iedzivotaju_skaits_struktura!F103</f>
        <v>1478</v>
      </c>
      <c r="H116" s="90">
        <v>47.738</v>
      </c>
      <c r="I116" s="32">
        <f t="shared" si="24"/>
        <v>958.18378899514664</v>
      </c>
      <c r="J116" s="32">
        <f t="shared" si="30"/>
        <v>10501.081759999999</v>
      </c>
      <c r="K116" s="32">
        <f t="shared" si="25"/>
        <v>573.48235652957123</v>
      </c>
      <c r="L116" s="205">
        <f t="shared" si="28"/>
        <v>-680747.03648194089</v>
      </c>
      <c r="M116" s="188">
        <f t="shared" si="26"/>
        <v>5341438.0773525555</v>
      </c>
      <c r="N116" s="234">
        <f t="shared" si="31"/>
        <v>508.65598415763179</v>
      </c>
      <c r="O116" s="175">
        <f t="shared" si="27"/>
        <v>849.8708158078847</v>
      </c>
      <c r="P116" s="162"/>
      <c r="Q116" s="312">
        <v>5088282.1958084246</v>
      </c>
      <c r="R116" s="209">
        <f t="shared" si="29"/>
        <v>253155.88154413085</v>
      </c>
      <c r="S116" s="359">
        <f t="shared" si="32"/>
        <v>4.9752720427470143E-2</v>
      </c>
      <c r="T116" s="11"/>
      <c r="U116" s="303"/>
    </row>
    <row r="117" spans="1:21" ht="14">
      <c r="A117" s="26">
        <v>99</v>
      </c>
      <c r="B117" s="39" t="s">
        <v>101</v>
      </c>
      <c r="C117" s="32">
        <f>Vertetie_ienemumi!J104</f>
        <v>1818508.4261111289</v>
      </c>
      <c r="D117" s="90">
        <f>Iedzivotaju_skaits_struktura!C104</f>
        <v>2352</v>
      </c>
      <c r="E117" s="90">
        <f>Iedzivotaju_skaits_struktura!D104</f>
        <v>158</v>
      </c>
      <c r="F117" s="90">
        <f>Iedzivotaju_skaits_struktura!E104</f>
        <v>271</v>
      </c>
      <c r="G117" s="90">
        <f>Iedzivotaju_skaits_struktura!F104</f>
        <v>454</v>
      </c>
      <c r="H117" s="90">
        <v>229.887</v>
      </c>
      <c r="I117" s="32">
        <f t="shared" si="24"/>
        <v>773.17535123772484</v>
      </c>
      <c r="J117" s="32">
        <f t="shared" si="30"/>
        <v>4290.5682399999996</v>
      </c>
      <c r="K117" s="32">
        <f t="shared" si="25"/>
        <v>423.83859768447104</v>
      </c>
      <c r="L117" s="205">
        <f t="shared" si="28"/>
        <v>150426.16233708186</v>
      </c>
      <c r="M117" s="188">
        <f t="shared" si="26"/>
        <v>1968934.5884482106</v>
      </c>
      <c r="N117" s="234">
        <f t="shared" si="31"/>
        <v>458.89832728734569</v>
      </c>
      <c r="O117" s="175">
        <f t="shared" si="27"/>
        <v>837.13205291165423</v>
      </c>
      <c r="P117" s="162"/>
      <c r="Q117" s="312">
        <v>1887768.8385320026</v>
      </c>
      <c r="R117" s="209">
        <f t="shared" si="29"/>
        <v>81165.749916207977</v>
      </c>
      <c r="S117" s="359">
        <f t="shared" si="32"/>
        <v>4.299559790346219E-2</v>
      </c>
      <c r="T117" s="11"/>
      <c r="U117" s="303"/>
    </row>
    <row r="118" spans="1:21" ht="14">
      <c r="A118" s="26">
        <v>100</v>
      </c>
      <c r="B118" s="39" t="s">
        <v>102</v>
      </c>
      <c r="C118" s="32">
        <f>Vertetie_ienemumi!J105</f>
        <v>15289573.503635379</v>
      </c>
      <c r="D118" s="90">
        <f>Iedzivotaju_skaits_struktura!C105</f>
        <v>18390</v>
      </c>
      <c r="E118" s="90">
        <f>Iedzivotaju_skaits_struktura!D105</f>
        <v>1829</v>
      </c>
      <c r="F118" s="90">
        <f>Iedzivotaju_skaits_struktura!E105</f>
        <v>2266</v>
      </c>
      <c r="G118" s="90">
        <f>Iedzivotaju_skaits_struktura!F105</f>
        <v>3192</v>
      </c>
      <c r="H118" s="90">
        <v>360.51</v>
      </c>
      <c r="I118" s="32">
        <f t="shared" si="24"/>
        <v>831.40693331350622</v>
      </c>
      <c r="J118" s="32">
        <f t="shared" si="30"/>
        <v>32967.075199999999</v>
      </c>
      <c r="K118" s="32">
        <f t="shared" si="25"/>
        <v>463.78313547315776</v>
      </c>
      <c r="L118" s="205">
        <f t="shared" si="28"/>
        <v>276826.05141956062</v>
      </c>
      <c r="M118" s="188">
        <f t="shared" si="26"/>
        <v>15566399.555054938</v>
      </c>
      <c r="N118" s="234">
        <f t="shared" si="31"/>
        <v>472.18018160904182</v>
      </c>
      <c r="O118" s="175">
        <f t="shared" si="27"/>
        <v>846.46000843148113</v>
      </c>
      <c r="P118" s="162"/>
      <c r="Q118" s="312">
        <v>14855493.21640078</v>
      </c>
      <c r="R118" s="209">
        <f t="shared" si="29"/>
        <v>710906.33865415864</v>
      </c>
      <c r="S118" s="359">
        <f t="shared" si="32"/>
        <v>4.7854778585830093E-2</v>
      </c>
      <c r="T118" s="11"/>
      <c r="U118" s="303"/>
    </row>
    <row r="119" spans="1:21" ht="14">
      <c r="A119" s="26">
        <v>101</v>
      </c>
      <c r="B119" s="39" t="s">
        <v>103</v>
      </c>
      <c r="C119" s="32">
        <f>Vertetie_ienemumi!J106</f>
        <v>2362282.7638629847</v>
      </c>
      <c r="D119" s="90">
        <f>Iedzivotaju_skaits_struktura!C106</f>
        <v>3593</v>
      </c>
      <c r="E119" s="90">
        <f>Iedzivotaju_skaits_struktura!D106</f>
        <v>234</v>
      </c>
      <c r="F119" s="90">
        <f>Iedzivotaju_skaits_struktura!E106</f>
        <v>364</v>
      </c>
      <c r="G119" s="90">
        <f>Iedzivotaju_skaits_struktura!F106</f>
        <v>845</v>
      </c>
      <c r="H119" s="90">
        <v>105.39700000000001</v>
      </c>
      <c r="I119" s="32">
        <f t="shared" si="24"/>
        <v>657.46806675841492</v>
      </c>
      <c r="J119" s="32">
        <f t="shared" si="30"/>
        <v>6112.7034399999993</v>
      </c>
      <c r="K119" s="32">
        <f t="shared" si="25"/>
        <v>386.45466560749509</v>
      </c>
      <c r="L119" s="205">
        <f t="shared" si="28"/>
        <v>366843.0634102528</v>
      </c>
      <c r="M119" s="188">
        <f t="shared" si="26"/>
        <v>2729125.8272732375</v>
      </c>
      <c r="N119" s="234">
        <f t="shared" si="31"/>
        <v>446.46789330797924</v>
      </c>
      <c r="O119" s="175">
        <f t="shared" si="27"/>
        <v>759.56744427309695</v>
      </c>
      <c r="P119" s="162"/>
      <c r="Q119" s="312">
        <v>2598233.3134450666</v>
      </c>
      <c r="R119" s="209">
        <f t="shared" si="29"/>
        <v>130892.51382817095</v>
      </c>
      <c r="S119" s="359">
        <f t="shared" si="32"/>
        <v>5.0377505803979261E-2</v>
      </c>
      <c r="T119" s="11"/>
      <c r="U119" s="303"/>
    </row>
    <row r="120" spans="1:21" ht="14">
      <c r="A120" s="26">
        <v>102</v>
      </c>
      <c r="B120" s="39" t="s">
        <v>104</v>
      </c>
      <c r="C120" s="32">
        <f>Vertetie_ienemumi!J107</f>
        <v>2209658.7059652125</v>
      </c>
      <c r="D120" s="90">
        <f>Iedzivotaju_skaits_struktura!C107</f>
        <v>5100</v>
      </c>
      <c r="E120" s="90">
        <f>Iedzivotaju_skaits_struktura!D107</f>
        <v>285</v>
      </c>
      <c r="F120" s="90">
        <f>Iedzivotaju_skaits_struktura!E107</f>
        <v>568</v>
      </c>
      <c r="G120" s="90">
        <f>Iedzivotaju_skaits_struktura!F107</f>
        <v>1174</v>
      </c>
      <c r="H120" s="90">
        <v>555.55899999999997</v>
      </c>
      <c r="I120" s="32">
        <f t="shared" si="24"/>
        <v>433.2664129343554</v>
      </c>
      <c r="J120" s="32">
        <f t="shared" si="30"/>
        <v>9331.7896799999999</v>
      </c>
      <c r="K120" s="32">
        <f t="shared" si="25"/>
        <v>236.78830982453223</v>
      </c>
      <c r="L120" s="205">
        <f t="shared" si="28"/>
        <v>1492287.6685821221</v>
      </c>
      <c r="M120" s="188">
        <f t="shared" si="26"/>
        <v>3701946.3745473344</v>
      </c>
      <c r="N120" s="234">
        <f t="shared" si="31"/>
        <v>396.70272278868316</v>
      </c>
      <c r="O120" s="175">
        <f t="shared" si="27"/>
        <v>725.87183814653611</v>
      </c>
      <c r="P120" s="162"/>
      <c r="Q120" s="312">
        <v>3495478.2642892757</v>
      </c>
      <c r="R120" s="209">
        <f t="shared" si="29"/>
        <v>206468.11025805864</v>
      </c>
      <c r="S120" s="359">
        <f t="shared" si="32"/>
        <v>5.9067199006038962E-2</v>
      </c>
      <c r="T120" s="11"/>
      <c r="U120" s="303"/>
    </row>
    <row r="121" spans="1:21" ht="14">
      <c r="A121" s="26">
        <v>103</v>
      </c>
      <c r="B121" s="39" t="s">
        <v>105</v>
      </c>
      <c r="C121" s="32">
        <f>Vertetie_ienemumi!J108</f>
        <v>7955123.464357079</v>
      </c>
      <c r="D121" s="90">
        <f>Iedzivotaju_skaits_struktura!C108</f>
        <v>12791</v>
      </c>
      <c r="E121" s="90">
        <f>Iedzivotaju_skaits_struktura!D108</f>
        <v>972</v>
      </c>
      <c r="F121" s="90">
        <f>Iedzivotaju_skaits_struktura!E108</f>
        <v>1458</v>
      </c>
      <c r="G121" s="90">
        <f>Iedzivotaju_skaits_struktura!F108</f>
        <v>2530</v>
      </c>
      <c r="H121" s="90">
        <v>942.05</v>
      </c>
      <c r="I121" s="32">
        <f t="shared" si="24"/>
        <v>621.93131610953628</v>
      </c>
      <c r="J121" s="32">
        <f t="shared" si="30"/>
        <v>23122.675999999999</v>
      </c>
      <c r="K121" s="32">
        <f t="shared" si="25"/>
        <v>344.03991408075257</v>
      </c>
      <c r="L121" s="205">
        <f t="shared" si="28"/>
        <v>2042304.8212794045</v>
      </c>
      <c r="M121" s="188">
        <f t="shared" si="26"/>
        <v>9997428.2856364828</v>
      </c>
      <c r="N121" s="234">
        <f t="shared" si="31"/>
        <v>432.36467464390728</v>
      </c>
      <c r="O121" s="175">
        <f t="shared" si="27"/>
        <v>781.59864636357463</v>
      </c>
      <c r="P121" s="162"/>
      <c r="Q121" s="312">
        <v>9591162.8153167572</v>
      </c>
      <c r="R121" s="209">
        <f t="shared" si="29"/>
        <v>406265.47031972557</v>
      </c>
      <c r="S121" s="359">
        <f t="shared" si="32"/>
        <v>4.2358312348835803E-2</v>
      </c>
      <c r="T121" s="11"/>
      <c r="U121" s="303"/>
    </row>
    <row r="122" spans="1:21" ht="14">
      <c r="A122" s="26">
        <v>104</v>
      </c>
      <c r="B122" s="39" t="s">
        <v>106</v>
      </c>
      <c r="C122" s="32">
        <f>Vertetie_ienemumi!J109</f>
        <v>11065060.254735149</v>
      </c>
      <c r="D122" s="90">
        <f>Iedzivotaju_skaits_struktura!C109</f>
        <v>10943</v>
      </c>
      <c r="E122" s="90">
        <f>Iedzivotaju_skaits_struktura!D109</f>
        <v>1080</v>
      </c>
      <c r="F122" s="90">
        <f>Iedzivotaju_skaits_struktura!E109</f>
        <v>1497</v>
      </c>
      <c r="G122" s="90">
        <f>Iedzivotaju_skaits_struktura!F109</f>
        <v>1648</v>
      </c>
      <c r="H122" s="90">
        <v>53.451000000000001</v>
      </c>
      <c r="I122" s="32">
        <f t="shared" si="24"/>
        <v>1011.1541857566617</v>
      </c>
      <c r="J122" s="32">
        <f t="shared" si="30"/>
        <v>19651.185519999999</v>
      </c>
      <c r="K122" s="32">
        <f t="shared" si="25"/>
        <v>563.07342086174299</v>
      </c>
      <c r="L122" s="205">
        <f t="shared" si="28"/>
        <v>-1137380.8427800916</v>
      </c>
      <c r="M122" s="188">
        <f t="shared" si="26"/>
        <v>9927679.4119550586</v>
      </c>
      <c r="N122" s="234">
        <f t="shared" si="31"/>
        <v>505.19493604348503</v>
      </c>
      <c r="O122" s="175">
        <f t="shared" si="27"/>
        <v>907.21734551357565</v>
      </c>
      <c r="P122" s="162"/>
      <c r="Q122" s="312">
        <v>9366024.107145004</v>
      </c>
      <c r="R122" s="209">
        <f t="shared" si="29"/>
        <v>561655.3048100546</v>
      </c>
      <c r="S122" s="359">
        <f t="shared" si="32"/>
        <v>5.9967313599117E-2</v>
      </c>
      <c r="T122" s="11"/>
      <c r="U122" s="303"/>
    </row>
    <row r="123" spans="1:21" ht="14">
      <c r="A123" s="26">
        <v>105</v>
      </c>
      <c r="B123" s="39" t="s">
        <v>107</v>
      </c>
      <c r="C123" s="32">
        <f>Vertetie_ienemumi!J110</f>
        <v>1689513.9836631687</v>
      </c>
      <c r="D123" s="90">
        <f>Iedzivotaju_skaits_struktura!C110</f>
        <v>3342</v>
      </c>
      <c r="E123" s="90">
        <f>Iedzivotaju_skaits_struktura!D110</f>
        <v>137</v>
      </c>
      <c r="F123" s="90">
        <f>Iedzivotaju_skaits_struktura!E110</f>
        <v>326</v>
      </c>
      <c r="G123" s="90">
        <f>Iedzivotaju_skaits_struktura!F110</f>
        <v>888</v>
      </c>
      <c r="H123" s="90">
        <v>374.90199999999999</v>
      </c>
      <c r="I123" s="32">
        <f t="shared" si="24"/>
        <v>505.53979164068483</v>
      </c>
      <c r="J123" s="32">
        <f t="shared" si="30"/>
        <v>5952.3110400000005</v>
      </c>
      <c r="K123" s="32">
        <f t="shared" si="25"/>
        <v>283.84168305545546</v>
      </c>
      <c r="L123" s="205">
        <f t="shared" si="28"/>
        <v>764911.45883180096</v>
      </c>
      <c r="M123" s="188">
        <f t="shared" si="26"/>
        <v>2454425.4424949698</v>
      </c>
      <c r="N123" s="234">
        <f t="shared" si="31"/>
        <v>412.34831748560129</v>
      </c>
      <c r="O123" s="175">
        <f t="shared" si="27"/>
        <v>734.41814557000896</v>
      </c>
      <c r="P123" s="162"/>
      <c r="Q123" s="312">
        <v>2370352.9604532523</v>
      </c>
      <c r="R123" s="209">
        <f t="shared" si="29"/>
        <v>84072.482041717507</v>
      </c>
      <c r="S123" s="359">
        <f t="shared" si="32"/>
        <v>3.5468338869516502E-2</v>
      </c>
      <c r="T123" s="11"/>
      <c r="U123" s="303"/>
    </row>
    <row r="124" spans="1:21" ht="14">
      <c r="A124" s="26">
        <v>106</v>
      </c>
      <c r="B124" s="39" t="s">
        <v>108</v>
      </c>
      <c r="C124" s="32">
        <f>Vertetie_ienemumi!J111</f>
        <v>16202714.427464539</v>
      </c>
      <c r="D124" s="90">
        <f>Iedzivotaju_skaits_struktura!C111</f>
        <v>30720</v>
      </c>
      <c r="E124" s="90">
        <f>Iedzivotaju_skaits_struktura!D111</f>
        <v>2072</v>
      </c>
      <c r="F124" s="90">
        <f>Iedzivotaju_skaits_struktura!E111</f>
        <v>3411</v>
      </c>
      <c r="G124" s="90">
        <f>Iedzivotaju_skaits_struktura!F111</f>
        <v>6225</v>
      </c>
      <c r="H124" s="90">
        <v>1760.9949999999999</v>
      </c>
      <c r="I124" s="32">
        <f t="shared" si="24"/>
        <v>527.43211026902793</v>
      </c>
      <c r="J124" s="32">
        <f t="shared" si="30"/>
        <v>53971.552399999993</v>
      </c>
      <c r="K124" s="32">
        <f t="shared" si="25"/>
        <v>300.20841919426687</v>
      </c>
      <c r="L124" s="205">
        <f t="shared" ref="L124:L137" si="33">(0.6*($K$16-K124)+$K$9/$J$16*($K$7-K124)/($K$7-$K$5))*J124</f>
        <v>6346080.8688833453</v>
      </c>
      <c r="M124" s="188">
        <f t="shared" si="26"/>
        <v>22548795.296347886</v>
      </c>
      <c r="N124" s="234">
        <f t="shared" si="31"/>
        <v>417.79037833175033</v>
      </c>
      <c r="O124" s="175">
        <f t="shared" si="27"/>
        <v>734.01026355299109</v>
      </c>
      <c r="P124" s="162"/>
      <c r="Q124" s="312">
        <v>21623788.989528518</v>
      </c>
      <c r="R124" s="209">
        <f t="shared" ref="R124:R137" si="34">M124-Q124</f>
        <v>925006.30681936815</v>
      </c>
      <c r="S124" s="359">
        <f t="shared" si="32"/>
        <v>4.2777253665734039E-2</v>
      </c>
      <c r="T124" s="11"/>
      <c r="U124" s="303"/>
    </row>
    <row r="125" spans="1:21" ht="14">
      <c r="A125" s="26">
        <v>107</v>
      </c>
      <c r="B125" s="39" t="s">
        <v>109</v>
      </c>
      <c r="C125" s="32">
        <f>Vertetie_ienemumi!J112</f>
        <v>2397803.7725437656</v>
      </c>
      <c r="D125" s="90">
        <f>Iedzivotaju_skaits_struktura!C112</f>
        <v>3505</v>
      </c>
      <c r="E125" s="90">
        <f>Iedzivotaju_skaits_struktura!D112</f>
        <v>230</v>
      </c>
      <c r="F125" s="90">
        <f>Iedzivotaju_skaits_struktura!E112</f>
        <v>350</v>
      </c>
      <c r="G125" s="90">
        <f>Iedzivotaju_skaits_struktura!F112</f>
        <v>702</v>
      </c>
      <c r="H125" s="90">
        <v>223.898</v>
      </c>
      <c r="I125" s="32">
        <f t="shared" si="24"/>
        <v>684.10949287981896</v>
      </c>
      <c r="J125" s="32">
        <f t="shared" si="30"/>
        <v>6044.0049600000002</v>
      </c>
      <c r="K125" s="32">
        <f t="shared" si="25"/>
        <v>396.72432243400499</v>
      </c>
      <c r="L125" s="205">
        <f t="shared" si="33"/>
        <v>321289.07566394331</v>
      </c>
      <c r="M125" s="188">
        <f t="shared" si="26"/>
        <v>2719092.8482077089</v>
      </c>
      <c r="N125" s="234">
        <f t="shared" si="31"/>
        <v>449.88263017701246</v>
      </c>
      <c r="O125" s="175">
        <f t="shared" si="27"/>
        <v>775.77542031603673</v>
      </c>
      <c r="P125" s="162"/>
      <c r="Q125" s="312">
        <v>2615867.2363193366</v>
      </c>
      <c r="R125" s="209">
        <f t="shared" si="34"/>
        <v>103225.61188837234</v>
      </c>
      <c r="S125" s="359">
        <f t="shared" si="32"/>
        <v>3.9461334449685692E-2</v>
      </c>
      <c r="T125" s="11"/>
      <c r="U125" s="303"/>
    </row>
    <row r="126" spans="1:21" ht="14">
      <c r="A126" s="26">
        <v>108</v>
      </c>
      <c r="B126" s="39" t="s">
        <v>110</v>
      </c>
      <c r="C126" s="32">
        <f>Vertetie_ienemumi!J113</f>
        <v>18545471.981168516</v>
      </c>
      <c r="D126" s="90">
        <f>Iedzivotaju_skaits_struktura!C113</f>
        <v>30343</v>
      </c>
      <c r="E126" s="90">
        <f>Iedzivotaju_skaits_struktura!D113</f>
        <v>2371</v>
      </c>
      <c r="F126" s="90">
        <f>Iedzivotaju_skaits_struktura!E113</f>
        <v>3678</v>
      </c>
      <c r="G126" s="90">
        <f>Iedzivotaju_skaits_struktura!F113</f>
        <v>5853</v>
      </c>
      <c r="H126" s="90">
        <v>1192.2529999999999</v>
      </c>
      <c r="I126" s="32">
        <f t="shared" si="24"/>
        <v>611.19440995183459</v>
      </c>
      <c r="J126" s="32">
        <f t="shared" si="30"/>
        <v>54024.864560000002</v>
      </c>
      <c r="K126" s="32">
        <f t="shared" si="25"/>
        <v>343.27660295329235</v>
      </c>
      <c r="L126" s="205">
        <f t="shared" si="33"/>
        <v>4799259.1399802715</v>
      </c>
      <c r="M126" s="188">
        <f t="shared" si="26"/>
        <v>23344731.121148787</v>
      </c>
      <c r="N126" s="234">
        <f t="shared" si="31"/>
        <v>432.11086804710328</v>
      </c>
      <c r="O126" s="175">
        <f t="shared" si="27"/>
        <v>769.36133939125295</v>
      </c>
      <c r="P126" s="162"/>
      <c r="Q126" s="312">
        <v>22301469.287496708</v>
      </c>
      <c r="R126" s="209">
        <f t="shared" si="34"/>
        <v>1043261.8336520791</v>
      </c>
      <c r="S126" s="359">
        <f t="shared" si="32"/>
        <v>4.6779959661087611E-2</v>
      </c>
      <c r="T126" s="11"/>
      <c r="U126" s="303"/>
    </row>
    <row r="127" spans="1:21" ht="14">
      <c r="A127" s="26">
        <v>109</v>
      </c>
      <c r="B127" s="39" t="s">
        <v>111</v>
      </c>
      <c r="C127" s="32">
        <f>Vertetie_ienemumi!J114</f>
        <v>1239876.7617171251</v>
      </c>
      <c r="D127" s="90">
        <f>Iedzivotaju_skaits_struktura!C114</f>
        <v>2542</v>
      </c>
      <c r="E127" s="90">
        <f>Iedzivotaju_skaits_struktura!D114</f>
        <v>170</v>
      </c>
      <c r="F127" s="90">
        <f>Iedzivotaju_skaits_struktura!E114</f>
        <v>294</v>
      </c>
      <c r="G127" s="90">
        <f>Iedzivotaju_skaits_struktura!F114</f>
        <v>598</v>
      </c>
      <c r="H127" s="90">
        <v>306.423</v>
      </c>
      <c r="I127" s="32">
        <f t="shared" si="24"/>
        <v>487.75639721366053</v>
      </c>
      <c r="J127" s="32">
        <f t="shared" si="30"/>
        <v>4806.5229600000002</v>
      </c>
      <c r="K127" s="32">
        <f t="shared" si="25"/>
        <v>257.95710787931512</v>
      </c>
      <c r="L127" s="205">
        <f t="shared" si="33"/>
        <v>700716.05075532873</v>
      </c>
      <c r="M127" s="188">
        <f t="shared" si="26"/>
        <v>1940592.8124724538</v>
      </c>
      <c r="N127" s="234">
        <f t="shared" si="31"/>
        <v>403.7415047472183</v>
      </c>
      <c r="O127" s="175">
        <f t="shared" si="27"/>
        <v>763.41180663747195</v>
      </c>
      <c r="P127" s="162"/>
      <c r="Q127" s="312">
        <v>1854895.6256040838</v>
      </c>
      <c r="R127" s="209">
        <f t="shared" si="34"/>
        <v>85697.186868370045</v>
      </c>
      <c r="S127" s="359">
        <f t="shared" si="32"/>
        <v>4.6200543947296779E-2</v>
      </c>
      <c r="T127" s="11"/>
      <c r="U127" s="303"/>
    </row>
    <row r="128" spans="1:21" ht="14">
      <c r="A128" s="26">
        <v>110</v>
      </c>
      <c r="B128" s="39" t="s">
        <v>112</v>
      </c>
      <c r="C128" s="32">
        <f>Vertetie_ienemumi!J115</f>
        <v>4492358.2790745553</v>
      </c>
      <c r="D128" s="90">
        <f>Iedzivotaju_skaits_struktura!C115</f>
        <v>8913</v>
      </c>
      <c r="E128" s="90">
        <f>Iedzivotaju_skaits_struktura!D115</f>
        <v>529</v>
      </c>
      <c r="F128" s="90">
        <f>Iedzivotaju_skaits_struktura!E115</f>
        <v>857</v>
      </c>
      <c r="G128" s="90">
        <f>Iedzivotaju_skaits_struktura!F115</f>
        <v>2169</v>
      </c>
      <c r="H128" s="90">
        <v>907.596</v>
      </c>
      <c r="I128" s="32">
        <f t="shared" si="24"/>
        <v>504.02314361882139</v>
      </c>
      <c r="J128" s="32">
        <f t="shared" si="30"/>
        <v>15929.28592</v>
      </c>
      <c r="K128" s="32">
        <f t="shared" si="25"/>
        <v>282.01881124088425</v>
      </c>
      <c r="L128" s="205">
        <f t="shared" si="33"/>
        <v>2066400.9360657772</v>
      </c>
      <c r="M128" s="188">
        <f t="shared" si="26"/>
        <v>6558759.2151403325</v>
      </c>
      <c r="N128" s="234">
        <f t="shared" si="31"/>
        <v>411.74219912177534</v>
      </c>
      <c r="O128" s="175">
        <f t="shared" si="27"/>
        <v>735.86437957369378</v>
      </c>
      <c r="P128" s="162"/>
      <c r="Q128" s="312">
        <v>6389464.3830587715</v>
      </c>
      <c r="R128" s="209">
        <f t="shared" si="34"/>
        <v>169294.83208156098</v>
      </c>
      <c r="S128" s="359">
        <f t="shared" si="32"/>
        <v>2.6495934859647186E-2</v>
      </c>
      <c r="T128" s="11"/>
      <c r="U128" s="303"/>
    </row>
    <row r="129" spans="1:21" ht="14">
      <c r="A129" s="26">
        <v>111</v>
      </c>
      <c r="B129" s="39" t="s">
        <v>113</v>
      </c>
      <c r="C129" s="32">
        <f>Vertetie_ienemumi!J116</f>
        <v>1404024.6525402619</v>
      </c>
      <c r="D129" s="90">
        <f>Iedzivotaju_skaits_struktura!C116</f>
        <v>3337</v>
      </c>
      <c r="E129" s="90">
        <f>Iedzivotaju_skaits_struktura!D116</f>
        <v>178</v>
      </c>
      <c r="F129" s="90">
        <f>Iedzivotaju_skaits_struktura!E116</f>
        <v>331</v>
      </c>
      <c r="G129" s="90">
        <f>Iedzivotaju_skaits_struktura!F116</f>
        <v>786</v>
      </c>
      <c r="H129" s="90">
        <v>277.33799999999997</v>
      </c>
      <c r="I129" s="32">
        <f t="shared" si="24"/>
        <v>420.74457672767812</v>
      </c>
      <c r="J129" s="32">
        <f t="shared" si="30"/>
        <v>5835.77376</v>
      </c>
      <c r="K129" s="32">
        <f t="shared" si="25"/>
        <v>240.58928777599868</v>
      </c>
      <c r="L129" s="205">
        <f t="shared" si="33"/>
        <v>918418.24948647525</v>
      </c>
      <c r="M129" s="188">
        <f t="shared" si="26"/>
        <v>2322442.9020267371</v>
      </c>
      <c r="N129" s="234">
        <f t="shared" si="31"/>
        <v>397.9665760769206</v>
      </c>
      <c r="O129" s="175">
        <f t="shared" si="27"/>
        <v>695.96730657079331</v>
      </c>
      <c r="P129" s="162"/>
      <c r="Q129" s="312">
        <v>2228183.9726281189</v>
      </c>
      <c r="R129" s="209">
        <f t="shared" si="34"/>
        <v>94258.929398618173</v>
      </c>
      <c r="S129" s="359">
        <f t="shared" si="32"/>
        <v>4.2303028186420732E-2</v>
      </c>
      <c r="T129" s="11"/>
      <c r="U129" s="303"/>
    </row>
    <row r="130" spans="1:21" ht="14">
      <c r="A130" s="26">
        <v>112</v>
      </c>
      <c r="B130" s="39" t="s">
        <v>114</v>
      </c>
      <c r="C130" s="32">
        <f>Vertetie_ienemumi!J117</f>
        <v>758210.53507225239</v>
      </c>
      <c r="D130" s="90">
        <f>Iedzivotaju_skaits_struktura!C117</f>
        <v>1995</v>
      </c>
      <c r="E130" s="90">
        <f>Iedzivotaju_skaits_struktura!D117</f>
        <v>127</v>
      </c>
      <c r="F130" s="90">
        <f>Iedzivotaju_skaits_struktura!E117</f>
        <v>164</v>
      </c>
      <c r="G130" s="90">
        <f>Iedzivotaju_skaits_struktura!F117</f>
        <v>441</v>
      </c>
      <c r="H130" s="90">
        <v>287.13799999999998</v>
      </c>
      <c r="I130" s="32">
        <f t="shared" si="24"/>
        <v>380.05540605125435</v>
      </c>
      <c r="J130" s="32">
        <f t="shared" si="30"/>
        <v>3589.6097599999998</v>
      </c>
      <c r="K130" s="32">
        <f t="shared" si="25"/>
        <v>211.2236665726729</v>
      </c>
      <c r="L130" s="205">
        <f t="shared" si="33"/>
        <v>635284.19318341278</v>
      </c>
      <c r="M130" s="188">
        <f t="shared" si="26"/>
        <v>1393494.7282556652</v>
      </c>
      <c r="N130" s="234">
        <f t="shared" si="31"/>
        <v>388.20228978195814</v>
      </c>
      <c r="O130" s="175">
        <f t="shared" si="27"/>
        <v>698.49359812314049</v>
      </c>
      <c r="P130" s="162"/>
      <c r="Q130" s="312">
        <v>1330476.7665073213</v>
      </c>
      <c r="R130" s="209">
        <f t="shared" si="34"/>
        <v>63017.961748343892</v>
      </c>
      <c r="S130" s="359">
        <f t="shared" si="32"/>
        <v>4.7364947163845983E-2</v>
      </c>
      <c r="T130" s="11"/>
      <c r="U130" s="303"/>
    </row>
    <row r="131" spans="1:21" ht="14">
      <c r="A131" s="26">
        <v>113</v>
      </c>
      <c r="B131" s="39" t="s">
        <v>115</v>
      </c>
      <c r="C131" s="32">
        <f>Vertetie_ienemumi!J118</f>
        <v>2015301.9871800365</v>
      </c>
      <c r="D131" s="90">
        <f>Iedzivotaju_skaits_struktura!C118</f>
        <v>3975</v>
      </c>
      <c r="E131" s="90">
        <f>Iedzivotaju_skaits_struktura!D118</f>
        <v>216</v>
      </c>
      <c r="F131" s="90">
        <f>Iedzivotaju_skaits_struktura!E118</f>
        <v>371</v>
      </c>
      <c r="G131" s="90">
        <f>Iedzivotaju_skaits_struktura!F118</f>
        <v>823</v>
      </c>
      <c r="H131" s="90">
        <v>540.96500000000003</v>
      </c>
      <c r="I131" s="32">
        <f t="shared" si="24"/>
        <v>506.99421061132995</v>
      </c>
      <c r="J131" s="32">
        <f t="shared" si="30"/>
        <v>7121.1868000000004</v>
      </c>
      <c r="K131" s="32">
        <f t="shared" si="25"/>
        <v>283.00085979770063</v>
      </c>
      <c r="L131" s="205">
        <f t="shared" si="33"/>
        <v>919116.467225826</v>
      </c>
      <c r="M131" s="188">
        <f t="shared" si="26"/>
        <v>2934418.4544058624</v>
      </c>
      <c r="N131" s="234">
        <f t="shared" si="31"/>
        <v>412.06873753204485</v>
      </c>
      <c r="O131" s="175">
        <f t="shared" si="27"/>
        <v>738.21847909581447</v>
      </c>
      <c r="P131" s="162"/>
      <c r="Q131" s="312">
        <v>2805581.0683749965</v>
      </c>
      <c r="R131" s="209">
        <f t="shared" si="34"/>
        <v>128837.38603086583</v>
      </c>
      <c r="S131" s="359">
        <f t="shared" si="32"/>
        <v>4.5921819006816023E-2</v>
      </c>
      <c r="T131" s="11"/>
      <c r="U131" s="303"/>
    </row>
    <row r="132" spans="1:21" ht="14">
      <c r="A132" s="26">
        <v>114</v>
      </c>
      <c r="B132" s="39" t="s">
        <v>116</v>
      </c>
      <c r="C132" s="32">
        <f>Vertetie_ienemumi!J119</f>
        <v>4900513.7938695755</v>
      </c>
      <c r="D132" s="90">
        <f>Iedzivotaju_skaits_struktura!C119</f>
        <v>8567</v>
      </c>
      <c r="E132" s="90">
        <f>Iedzivotaju_skaits_struktura!D119</f>
        <v>545</v>
      </c>
      <c r="F132" s="90">
        <f>Iedzivotaju_skaits_struktura!E119</f>
        <v>929</v>
      </c>
      <c r="G132" s="90">
        <f>Iedzivotaju_skaits_struktura!F119</f>
        <v>1760</v>
      </c>
      <c r="H132" s="90">
        <v>843.68</v>
      </c>
      <c r="I132" s="32">
        <f t="shared" si="24"/>
        <v>572.0221540643837</v>
      </c>
      <c r="J132" s="32">
        <f t="shared" si="30"/>
        <v>15455.633599999999</v>
      </c>
      <c r="K132" s="32">
        <f t="shared" si="25"/>
        <v>317.06974432090419</v>
      </c>
      <c r="L132" s="205">
        <f t="shared" si="33"/>
        <v>1643353.4621538164</v>
      </c>
      <c r="M132" s="188">
        <f t="shared" si="26"/>
        <v>6543867.2560233921</v>
      </c>
      <c r="N132" s="234">
        <f t="shared" si="31"/>
        <v>423.39689367528695</v>
      </c>
      <c r="O132" s="175">
        <f t="shared" si="27"/>
        <v>763.84583355006328</v>
      </c>
      <c r="P132" s="162"/>
      <c r="Q132" s="312">
        <v>6290056.1993889585</v>
      </c>
      <c r="R132" s="209">
        <f t="shared" si="34"/>
        <v>253811.05663443357</v>
      </c>
      <c r="S132" s="359">
        <f t="shared" si="32"/>
        <v>4.0351158811441135E-2</v>
      </c>
      <c r="T132" s="11"/>
      <c r="U132" s="303"/>
    </row>
    <row r="133" spans="1:21" ht="14">
      <c r="A133" s="26">
        <v>115</v>
      </c>
      <c r="B133" s="39" t="s">
        <v>117</v>
      </c>
      <c r="C133" s="32">
        <f>Vertetie_ienemumi!J120</f>
        <v>7248948.8139480539</v>
      </c>
      <c r="D133" s="90">
        <f>Iedzivotaju_skaits_struktura!C120</f>
        <v>11897</v>
      </c>
      <c r="E133" s="90">
        <f>Iedzivotaju_skaits_struktura!D120</f>
        <v>802</v>
      </c>
      <c r="F133" s="90">
        <f>Iedzivotaju_skaits_struktura!E120</f>
        <v>1352</v>
      </c>
      <c r="G133" s="90">
        <f>Iedzivotaju_skaits_struktura!F120</f>
        <v>2356</v>
      </c>
      <c r="H133" s="90">
        <v>2456.1590000000001</v>
      </c>
      <c r="I133" s="32">
        <f t="shared" si="24"/>
        <v>609.30896981995909</v>
      </c>
      <c r="J133" s="32">
        <f t="shared" si="30"/>
        <v>23658.001680000001</v>
      </c>
      <c r="K133" s="32">
        <f t="shared" si="25"/>
        <v>306.40579504549487</v>
      </c>
      <c r="L133" s="205">
        <f t="shared" si="33"/>
        <v>2683888.0713385059</v>
      </c>
      <c r="M133" s="188">
        <f t="shared" si="26"/>
        <v>9932836.8852865603</v>
      </c>
      <c r="N133" s="234">
        <f t="shared" si="31"/>
        <v>419.8510516500462</v>
      </c>
      <c r="O133" s="175">
        <f t="shared" si="27"/>
        <v>834.9026548950626</v>
      </c>
      <c r="P133" s="162"/>
      <c r="Q133" s="312">
        <v>9554116.713653015</v>
      </c>
      <c r="R133" s="209">
        <f t="shared" si="34"/>
        <v>378720.17163354531</v>
      </c>
      <c r="S133" s="359">
        <f t="shared" si="32"/>
        <v>3.963947510630117E-2</v>
      </c>
      <c r="T133" s="11"/>
      <c r="U133" s="303"/>
    </row>
    <row r="134" spans="1:21" ht="14">
      <c r="A134" s="26">
        <v>116</v>
      </c>
      <c r="B134" s="39" t="s">
        <v>118</v>
      </c>
      <c r="C134" s="32">
        <f>Vertetie_ienemumi!J121</f>
        <v>1973592.2320725122</v>
      </c>
      <c r="D134" s="90">
        <f>Iedzivotaju_skaits_struktura!C121</f>
        <v>3884</v>
      </c>
      <c r="E134" s="90">
        <f>Iedzivotaju_skaits_struktura!D121</f>
        <v>215</v>
      </c>
      <c r="F134" s="90">
        <f>Iedzivotaju_skaits_struktura!E121</f>
        <v>410</v>
      </c>
      <c r="G134" s="90">
        <f>Iedzivotaju_skaits_struktura!F121</f>
        <v>893</v>
      </c>
      <c r="H134" s="90">
        <v>650.38400000000001</v>
      </c>
      <c r="I134" s="32">
        <f t="shared" si="24"/>
        <v>508.13394234616686</v>
      </c>
      <c r="J134" s="32">
        <f t="shared" si="30"/>
        <v>7373.1036800000002</v>
      </c>
      <c r="K134" s="32">
        <f t="shared" si="25"/>
        <v>267.6745530414828</v>
      </c>
      <c r="L134" s="205">
        <f t="shared" si="33"/>
        <v>1027059.1428458383</v>
      </c>
      <c r="M134" s="188">
        <f t="shared" si="26"/>
        <v>3000651.3749183505</v>
      </c>
      <c r="N134" s="234">
        <f t="shared" si="31"/>
        <v>406.97262715263355</v>
      </c>
      <c r="O134" s="175">
        <f t="shared" si="27"/>
        <v>772.56729529308711</v>
      </c>
      <c r="P134" s="162"/>
      <c r="Q134" s="312">
        <v>2876462.3984478372</v>
      </c>
      <c r="R134" s="209">
        <f t="shared" si="34"/>
        <v>124188.97647051327</v>
      </c>
      <c r="S134" s="359">
        <f t="shared" si="32"/>
        <v>4.3174204723665621E-2</v>
      </c>
      <c r="T134" s="11"/>
      <c r="U134" s="303"/>
    </row>
    <row r="135" spans="1:21" ht="14">
      <c r="A135" s="26">
        <v>117</v>
      </c>
      <c r="B135" s="39" t="s">
        <v>119</v>
      </c>
      <c r="C135" s="32">
        <f>Vertetie_ienemumi!J122</f>
        <v>2138855.9905457487</v>
      </c>
      <c r="D135" s="90">
        <f>Iedzivotaju_skaits_struktura!C122</f>
        <v>5158</v>
      </c>
      <c r="E135" s="90">
        <f>Iedzivotaju_skaits_struktura!D122</f>
        <v>229</v>
      </c>
      <c r="F135" s="90">
        <f>Iedzivotaju_skaits_struktura!E122</f>
        <v>515</v>
      </c>
      <c r="G135" s="90">
        <f>Iedzivotaju_skaits_struktura!F122</f>
        <v>1196</v>
      </c>
      <c r="H135" s="90">
        <v>639.08400000000006</v>
      </c>
      <c r="I135" s="32">
        <f t="shared" si="24"/>
        <v>414.66769882624055</v>
      </c>
      <c r="J135" s="32">
        <f t="shared" si="30"/>
        <v>9229.2076799999995</v>
      </c>
      <c r="K135" s="32">
        <f t="shared" si="25"/>
        <v>231.74860342353341</v>
      </c>
      <c r="L135" s="205">
        <f t="shared" si="33"/>
        <v>1506930.0759367093</v>
      </c>
      <c r="M135" s="188">
        <f t="shared" si="26"/>
        <v>3645786.0664824583</v>
      </c>
      <c r="N135" s="234">
        <f t="shared" si="31"/>
        <v>395.02698312694793</v>
      </c>
      <c r="O135" s="175">
        <f t="shared" si="27"/>
        <v>706.82164918233002</v>
      </c>
      <c r="P135" s="162"/>
      <c r="Q135" s="312">
        <v>3510728.9822253282</v>
      </c>
      <c r="R135" s="209">
        <f t="shared" si="34"/>
        <v>135057.08425713005</v>
      </c>
      <c r="S135" s="359">
        <f t="shared" si="32"/>
        <v>3.8469812093419486E-2</v>
      </c>
      <c r="T135" s="11"/>
      <c r="U135" s="303"/>
    </row>
    <row r="136" spans="1:21" ht="14">
      <c r="A136" s="26">
        <v>118</v>
      </c>
      <c r="B136" s="39" t="s">
        <v>120</v>
      </c>
      <c r="C136" s="32">
        <f>Vertetie_ienemumi!J123</f>
        <v>2363134.5394165548</v>
      </c>
      <c r="D136" s="90">
        <f>Iedzivotaju_skaits_struktura!C123</f>
        <v>6045</v>
      </c>
      <c r="E136" s="90">
        <f>Iedzivotaju_skaits_struktura!D123</f>
        <v>318</v>
      </c>
      <c r="F136" s="90">
        <f>Iedzivotaju_skaits_struktura!E123</f>
        <v>610</v>
      </c>
      <c r="G136" s="90">
        <f>Iedzivotaju_skaits_struktura!F123</f>
        <v>1364</v>
      </c>
      <c r="H136" s="90">
        <v>286.51599999999996</v>
      </c>
      <c r="I136" s="32">
        <f t="shared" si="24"/>
        <v>390.92382786047227</v>
      </c>
      <c r="J136" s="32">
        <f t="shared" si="30"/>
        <v>10222.58432</v>
      </c>
      <c r="K136" s="32">
        <f t="shared" si="25"/>
        <v>231.16801636873706</v>
      </c>
      <c r="L136" s="205">
        <f t="shared" si="33"/>
        <v>1673088.6395756064</v>
      </c>
      <c r="M136" s="188">
        <f t="shared" si="26"/>
        <v>4036223.1789921615</v>
      </c>
      <c r="N136" s="234">
        <f t="shared" si="31"/>
        <v>394.83393363608485</v>
      </c>
      <c r="O136" s="175">
        <f t="shared" si="27"/>
        <v>667.69614209961321</v>
      </c>
      <c r="P136" s="162"/>
      <c r="Q136" s="312">
        <v>3891230.7315451265</v>
      </c>
      <c r="R136" s="209">
        <f t="shared" si="34"/>
        <v>144992.447447035</v>
      </c>
      <c r="S136" s="359">
        <f t="shared" si="32"/>
        <v>3.7261333868388036E-2</v>
      </c>
      <c r="T136" s="11"/>
      <c r="U136" s="303"/>
    </row>
    <row r="137" spans="1:21" ht="14">
      <c r="A137" s="40">
        <v>119</v>
      </c>
      <c r="B137" s="43" t="s">
        <v>121</v>
      </c>
      <c r="C137" s="34">
        <f>Vertetie_ienemumi!J124</f>
        <v>1001931.5691362377</v>
      </c>
      <c r="D137" s="92">
        <f>Iedzivotaju_skaits_struktura!C124</f>
        <v>3033</v>
      </c>
      <c r="E137" s="92">
        <f>Iedzivotaju_skaits_struktura!D124</f>
        <v>146</v>
      </c>
      <c r="F137" s="92">
        <f>Iedzivotaju_skaits_struktura!E124</f>
        <v>294</v>
      </c>
      <c r="G137" s="92">
        <f>Iedzivotaju_skaits_struktura!F124</f>
        <v>692</v>
      </c>
      <c r="H137" s="92">
        <v>308.31900000000002</v>
      </c>
      <c r="I137" s="34">
        <f t="shared" si="24"/>
        <v>330.34341217811993</v>
      </c>
      <c r="J137" s="34">
        <f t="shared" si="30"/>
        <v>5313.8048799999997</v>
      </c>
      <c r="K137" s="34">
        <f t="shared" si="25"/>
        <v>188.55257047681394</v>
      </c>
      <c r="L137" s="207">
        <f t="shared" si="33"/>
        <v>1020842.5593016231</v>
      </c>
      <c r="M137" s="189">
        <f t="shared" si="26"/>
        <v>2022774.1284378609</v>
      </c>
      <c r="N137" s="236">
        <f t="shared" si="31"/>
        <v>380.66398261086715</v>
      </c>
      <c r="O137" s="177">
        <f t="shared" si="27"/>
        <v>666.92190189181042</v>
      </c>
      <c r="P137" s="162"/>
      <c r="Q137" s="313">
        <v>1930384.9418630267</v>
      </c>
      <c r="R137" s="314">
        <f t="shared" si="34"/>
        <v>92389.186574834166</v>
      </c>
      <c r="S137" s="360">
        <f t="shared" si="32"/>
        <v>4.7860498997505108E-2</v>
      </c>
      <c r="T137" s="11"/>
      <c r="U137" s="303"/>
    </row>
    <row r="138" spans="1:21" ht="13.5">
      <c r="A138" s="30"/>
      <c r="B138" s="63" t="s">
        <v>124</v>
      </c>
      <c r="C138" s="50">
        <f>SUM(C28:C137)</f>
        <v>640387169.26509404</v>
      </c>
      <c r="D138" s="50">
        <f t="shared" ref="D138:L138" si="35">SUM(D28:D137)</f>
        <v>1003369</v>
      </c>
      <c r="E138" s="50">
        <f t="shared" si="35"/>
        <v>71071</v>
      </c>
      <c r="F138" s="50">
        <f t="shared" si="35"/>
        <v>111165</v>
      </c>
      <c r="G138" s="50">
        <f t="shared" si="35"/>
        <v>201098</v>
      </c>
      <c r="H138" s="50">
        <f>SUM(H28:H137)</f>
        <v>63756.873000000029</v>
      </c>
      <c r="I138" s="50">
        <f t="shared" si="24"/>
        <v>638.23694898396707</v>
      </c>
      <c r="J138" s="50">
        <f t="shared" si="35"/>
        <v>1777796.0069599994</v>
      </c>
      <c r="K138" s="58">
        <f t="shared" si="25"/>
        <v>360.21408910696402</v>
      </c>
      <c r="L138" s="180">
        <f t="shared" si="35"/>
        <v>137830068.19637671</v>
      </c>
      <c r="M138" s="190">
        <f t="shared" ref="M138" si="36">SUM(M28:M137)</f>
        <v>778217237.46147096</v>
      </c>
      <c r="N138" s="323">
        <f t="shared" si="31"/>
        <v>437.74270749556302</v>
      </c>
      <c r="O138" s="183">
        <f t="shared" si="27"/>
        <v>775.60422682131002</v>
      </c>
      <c r="P138" s="163"/>
      <c r="Q138" s="299">
        <f t="shared" ref="Q138:R138" si="37">SUM(Q28:Q137)</f>
        <v>743639419.61286342</v>
      </c>
      <c r="R138" s="50">
        <f t="shared" si="37"/>
        <v>34577817.848607622</v>
      </c>
      <c r="S138" s="363">
        <f t="shared" si="32"/>
        <v>4.6498096976366199E-2</v>
      </c>
    </row>
    <row r="139" spans="1:21" ht="13.5">
      <c r="A139" s="30"/>
      <c r="B139" s="64" t="s">
        <v>132</v>
      </c>
      <c r="C139" s="65">
        <f>C27+C138</f>
        <v>1591536038.999999</v>
      </c>
      <c r="D139" s="65">
        <f t="shared" ref="D139:L139" si="38">D27+D138</f>
        <v>2109742</v>
      </c>
      <c r="E139" s="65">
        <f t="shared" si="38"/>
        <v>151519</v>
      </c>
      <c r="F139" s="65">
        <f t="shared" si="38"/>
        <v>224593</v>
      </c>
      <c r="G139" s="65">
        <f t="shared" si="38"/>
        <v>436520</v>
      </c>
      <c r="H139" s="65">
        <f>H27+H138</f>
        <v>64483.314000000028</v>
      </c>
      <c r="I139" s="50">
        <f t="shared" si="24"/>
        <v>754.37472401838659</v>
      </c>
      <c r="J139" s="65">
        <f t="shared" si="38"/>
        <v>3617509.0772799989</v>
      </c>
      <c r="K139" s="58">
        <f t="shared" si="25"/>
        <v>439.95357164291437</v>
      </c>
      <c r="L139" s="181">
        <f t="shared" si="38"/>
        <v>87916698.252000332</v>
      </c>
      <c r="M139" s="191">
        <f t="shared" ref="M139" si="39">M27+M138</f>
        <v>1679452737.2519994</v>
      </c>
      <c r="N139" s="323">
        <f t="shared" si="31"/>
        <v>464.25667534600302</v>
      </c>
      <c r="O139" s="183">
        <f t="shared" si="27"/>
        <v>796.04650106600684</v>
      </c>
      <c r="P139" s="164"/>
      <c r="Q139" s="301">
        <f t="shared" ref="Q139:R139" si="40">Q27+Q138</f>
        <v>1612216256.999999</v>
      </c>
      <c r="R139" s="65">
        <f t="shared" si="40"/>
        <v>67236480.252000391</v>
      </c>
      <c r="S139" s="363">
        <f t="shared" si="32"/>
        <v>4.1704380513513328E-2</v>
      </c>
    </row>
    <row r="141" spans="1:21">
      <c r="L141" s="165"/>
    </row>
    <row r="142" spans="1:21" ht="15.5">
      <c r="B142" s="2"/>
      <c r="R142" s="11"/>
    </row>
  </sheetData>
  <sheetProtection formatCells="0" formatColumns="0" formatRows="0" insertColumns="0" insertRows="0" insertHyperlinks="0" deleteColumns="0" deleteRows="0"/>
  <mergeCells count="21">
    <mergeCell ref="E7:F7"/>
    <mergeCell ref="B8:D8"/>
    <mergeCell ref="E8:F8"/>
    <mergeCell ref="B9:D9"/>
    <mergeCell ref="E9:F9"/>
    <mergeCell ref="H5:J6"/>
    <mergeCell ref="H7:J8"/>
    <mergeCell ref="R14:S14"/>
    <mergeCell ref="H4:J4"/>
    <mergeCell ref="K5:K6"/>
    <mergeCell ref="K7:K8"/>
    <mergeCell ref="Q13:S13"/>
    <mergeCell ref="H9:J9"/>
    <mergeCell ref="D13:H13"/>
    <mergeCell ref="B4:D4"/>
    <mergeCell ref="E4:F4"/>
    <mergeCell ref="B5:D5"/>
    <mergeCell ref="E5:F5"/>
    <mergeCell ref="B6:D6"/>
    <mergeCell ref="E6:F6"/>
    <mergeCell ref="B7:D7"/>
  </mergeCells>
  <pageMargins left="0.7" right="0.7" top="0.75" bottom="0.75" header="0.3" footer="0.3"/>
  <pageSetup scale="50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137"/>
  <sheetViews>
    <sheetView zoomScaleNormal="100" workbookViewId="0">
      <selection activeCell="AK13" sqref="AK13"/>
    </sheetView>
  </sheetViews>
  <sheetFormatPr defaultRowHeight="12.5"/>
  <cols>
    <col min="1" max="1" width="6.81640625" customWidth="1"/>
    <col min="2" max="2" width="18" customWidth="1"/>
    <col min="3" max="11" width="12.7265625" customWidth="1"/>
    <col min="12" max="21" width="14.7265625" customWidth="1"/>
    <col min="22" max="22" width="16.7265625" customWidth="1"/>
    <col min="23" max="23" width="14.7265625" customWidth="1"/>
    <col min="24" max="24" width="10.81640625" customWidth="1"/>
    <col min="25" max="26" width="14.7265625" customWidth="1"/>
    <col min="27" max="28" width="12.7265625" customWidth="1"/>
    <col min="29" max="29" width="9" style="10" customWidth="1"/>
    <col min="30" max="30" width="14.7265625" customWidth="1"/>
    <col min="31" max="32" width="12.7265625" customWidth="1"/>
    <col min="33" max="33" width="14.7265625" customWidth="1"/>
    <col min="34" max="34" width="11.26953125" customWidth="1"/>
  </cols>
  <sheetData>
    <row r="2" spans="1:39" ht="20">
      <c r="B2" s="113" t="s">
        <v>241</v>
      </c>
    </row>
    <row r="4" spans="1:39" ht="38.25" customHeight="1">
      <c r="B4" s="445" t="s">
        <v>181</v>
      </c>
      <c r="C4" s="446"/>
      <c r="D4" s="436"/>
      <c r="E4" s="447" t="s">
        <v>186</v>
      </c>
      <c r="F4" s="448"/>
      <c r="H4" s="432"/>
      <c r="I4" s="436"/>
      <c r="J4" s="436"/>
      <c r="K4" s="115" t="s">
        <v>191</v>
      </c>
    </row>
    <row r="5" spans="1:39" ht="15.5">
      <c r="B5" s="449" t="s">
        <v>125</v>
      </c>
      <c r="C5" s="450"/>
      <c r="D5" s="451"/>
      <c r="E5" s="452">
        <v>1</v>
      </c>
      <c r="F5" s="453"/>
      <c r="H5" s="468" t="s">
        <v>192</v>
      </c>
      <c r="I5" s="469"/>
      <c r="J5" s="470"/>
      <c r="K5" s="474">
        <f>K15</f>
        <v>439.95357164291437</v>
      </c>
    </row>
    <row r="6" spans="1:39" ht="15.5">
      <c r="B6" s="454" t="s">
        <v>182</v>
      </c>
      <c r="C6" s="455"/>
      <c r="D6" s="456"/>
      <c r="E6" s="457">
        <v>2.34</v>
      </c>
      <c r="F6" s="458"/>
      <c r="H6" s="471"/>
      <c r="I6" s="472"/>
      <c r="J6" s="473"/>
      <c r="K6" s="475"/>
    </row>
    <row r="7" spans="1:39" ht="15.5">
      <c r="B7" s="459" t="s">
        <v>183</v>
      </c>
      <c r="C7" s="460"/>
      <c r="D7" s="456"/>
      <c r="E7" s="457">
        <v>3.26</v>
      </c>
      <c r="F7" s="458"/>
      <c r="H7" s="476" t="s">
        <v>193</v>
      </c>
      <c r="I7" s="477"/>
      <c r="J7" s="473"/>
      <c r="K7" s="481">
        <f>MAX(K16:K24,K26:K135)</f>
        <v>800.03901742931259</v>
      </c>
    </row>
    <row r="8" spans="1:39" ht="15.5">
      <c r="B8" s="454" t="s">
        <v>184</v>
      </c>
      <c r="C8" s="455"/>
      <c r="D8" s="456"/>
      <c r="E8" s="457">
        <v>0.74</v>
      </c>
      <c r="F8" s="458"/>
      <c r="H8" s="471"/>
      <c r="I8" s="472"/>
      <c r="J8" s="473"/>
      <c r="K8" s="475"/>
    </row>
    <row r="9" spans="1:39" ht="18.5">
      <c r="B9" s="461" t="s">
        <v>185</v>
      </c>
      <c r="C9" s="462"/>
      <c r="D9" s="463"/>
      <c r="E9" s="464">
        <v>1.52</v>
      </c>
      <c r="F9" s="465"/>
      <c r="H9" s="494" t="s">
        <v>180</v>
      </c>
      <c r="I9" s="495"/>
      <c r="J9" s="495"/>
      <c r="K9" s="129">
        <f>PFI!K9</f>
        <v>87916698.252000183</v>
      </c>
    </row>
    <row r="10" spans="1:39">
      <c r="AF10" s="168"/>
    </row>
    <row r="11" spans="1:39" ht="13" thickBot="1">
      <c r="J11" s="32"/>
    </row>
    <row r="12" spans="1:39" ht="17.149999999999999" customHeight="1" thickBot="1">
      <c r="C12" s="149"/>
      <c r="D12" s="491" t="s">
        <v>208</v>
      </c>
      <c r="E12" s="492"/>
      <c r="F12" s="492"/>
      <c r="G12" s="492"/>
      <c r="H12" s="493"/>
      <c r="L12" s="482" t="s">
        <v>210</v>
      </c>
      <c r="M12" s="483"/>
      <c r="N12" s="483"/>
      <c r="O12" s="483"/>
      <c r="P12" s="483"/>
      <c r="Q12" s="483"/>
      <c r="R12" s="483"/>
      <c r="S12" s="483"/>
      <c r="T12" s="483"/>
      <c r="U12" s="484"/>
      <c r="V12" s="485" t="s">
        <v>203</v>
      </c>
      <c r="W12" s="486"/>
      <c r="X12" s="487"/>
      <c r="Y12" s="488" t="s">
        <v>204</v>
      </c>
      <c r="Z12" s="489"/>
      <c r="AA12" s="490"/>
      <c r="AB12" s="487"/>
      <c r="AC12" s="105"/>
      <c r="AD12" s="478" t="s">
        <v>239</v>
      </c>
      <c r="AE12" s="479"/>
      <c r="AF12" s="480"/>
    </row>
    <row r="13" spans="1:39" ht="74.25" customHeight="1">
      <c r="A13" s="59"/>
      <c r="B13" s="59"/>
      <c r="C13" s="59" t="s">
        <v>126</v>
      </c>
      <c r="D13" s="57" t="s">
        <v>125</v>
      </c>
      <c r="E13" s="57" t="s">
        <v>127</v>
      </c>
      <c r="F13" s="60" t="s">
        <v>128</v>
      </c>
      <c r="G13" s="57" t="s">
        <v>129</v>
      </c>
      <c r="H13" s="57" t="s">
        <v>187</v>
      </c>
      <c r="I13" s="214" t="s">
        <v>219</v>
      </c>
      <c r="J13" s="114" t="s">
        <v>188</v>
      </c>
      <c r="K13" s="225" t="s">
        <v>189</v>
      </c>
      <c r="L13" s="261" t="s">
        <v>220</v>
      </c>
      <c r="M13" s="261" t="s">
        <v>195</v>
      </c>
      <c r="N13" s="262" t="s">
        <v>196</v>
      </c>
      <c r="O13" s="242" t="s">
        <v>190</v>
      </c>
      <c r="P13" s="213" t="s">
        <v>212</v>
      </c>
      <c r="Q13" s="243" t="s">
        <v>213</v>
      </c>
      <c r="R13" s="210" t="s">
        <v>214</v>
      </c>
      <c r="S13" s="216" t="s">
        <v>211</v>
      </c>
      <c r="T13" s="219" t="s">
        <v>200</v>
      </c>
      <c r="U13" s="271" t="s">
        <v>209</v>
      </c>
      <c r="V13" s="217" t="s">
        <v>197</v>
      </c>
      <c r="W13" s="220" t="s">
        <v>199</v>
      </c>
      <c r="X13" s="276" t="s">
        <v>215</v>
      </c>
      <c r="Y13" s="253" t="s">
        <v>202</v>
      </c>
      <c r="Z13" s="254" t="s">
        <v>201</v>
      </c>
      <c r="AA13" s="315" t="s">
        <v>218</v>
      </c>
      <c r="AB13" s="316" t="s">
        <v>217</v>
      </c>
      <c r="AC13" s="105"/>
      <c r="AD13" s="210" t="s">
        <v>243</v>
      </c>
      <c r="AE13" s="466" t="s">
        <v>244</v>
      </c>
      <c r="AF13" s="467"/>
      <c r="AH13" s="11"/>
    </row>
    <row r="14" spans="1:39" ht="15" thickBot="1">
      <c r="A14" s="140"/>
      <c r="B14" s="140"/>
      <c r="C14" s="141"/>
      <c r="D14" s="141"/>
      <c r="E14" s="141"/>
      <c r="F14" s="141"/>
      <c r="G14" s="141"/>
      <c r="I14" s="142"/>
      <c r="L14" s="279">
        <v>0.6</v>
      </c>
      <c r="M14" s="155"/>
      <c r="N14" s="280"/>
      <c r="O14" s="281"/>
      <c r="P14" s="282"/>
      <c r="Q14" s="283"/>
      <c r="R14" s="279">
        <v>0.4</v>
      </c>
      <c r="S14" s="284"/>
      <c r="T14" s="285"/>
      <c r="U14" s="286"/>
      <c r="V14" s="211" t="s">
        <v>198</v>
      </c>
      <c r="W14" s="245">
        <f>K9/V15</f>
        <v>6.7492602068413343E-2</v>
      </c>
      <c r="X14" s="244"/>
      <c r="Z14" s="143"/>
      <c r="AC14" s="105"/>
      <c r="AD14" s="155"/>
      <c r="AE14" s="127" t="s">
        <v>205</v>
      </c>
      <c r="AF14" s="126" t="s">
        <v>206</v>
      </c>
      <c r="AG14" s="418"/>
      <c r="AH14" s="418"/>
    </row>
    <row r="15" spans="1:39" ht="13.5" thickBot="1">
      <c r="A15" s="37"/>
      <c r="B15" s="37" t="s">
        <v>131</v>
      </c>
      <c r="C15" s="37">
        <f t="shared" ref="C15:K15" si="0">C137</f>
        <v>1591536038.999999</v>
      </c>
      <c r="D15" s="37">
        <f t="shared" si="0"/>
        <v>2109742</v>
      </c>
      <c r="E15" s="37">
        <f t="shared" si="0"/>
        <v>151519</v>
      </c>
      <c r="F15" s="37">
        <f t="shared" si="0"/>
        <v>224593</v>
      </c>
      <c r="G15" s="37">
        <f t="shared" si="0"/>
        <v>436520</v>
      </c>
      <c r="H15" s="37">
        <f t="shared" si="0"/>
        <v>64483.314000000028</v>
      </c>
      <c r="I15" s="37">
        <f t="shared" si="0"/>
        <v>754.37472401838659</v>
      </c>
      <c r="J15" s="37">
        <f t="shared" si="0"/>
        <v>3617509.0772799989</v>
      </c>
      <c r="K15" s="37">
        <f t="shared" si="0"/>
        <v>439.95357164291437</v>
      </c>
      <c r="L15" s="37">
        <f t="shared" ref="L15" si="1">L137</f>
        <v>954921623.39999938</v>
      </c>
      <c r="M15" s="287"/>
      <c r="N15" s="287"/>
      <c r="O15" s="287"/>
      <c r="P15" s="37">
        <f t="shared" ref="P15:AF15" si="2">P137</f>
        <v>954921623.3999995</v>
      </c>
      <c r="Q15" s="37">
        <f t="shared" ref="Q15:Q24" si="3">P15/J15</f>
        <v>263.97214298574863</v>
      </c>
      <c r="R15" s="37">
        <f>R137</f>
        <v>636614415.59999967</v>
      </c>
      <c r="S15" s="37">
        <f>R15/J15</f>
        <v>175.98142865716576</v>
      </c>
      <c r="T15" s="37">
        <f t="shared" si="2"/>
        <v>1591536038.999999</v>
      </c>
      <c r="U15" s="288">
        <f t="shared" ref="U15:U24" si="4">T15/J15</f>
        <v>439.95357164291437</v>
      </c>
      <c r="V15" s="37">
        <f t="shared" si="2"/>
        <v>1302612368.7287107</v>
      </c>
      <c r="W15" s="37">
        <f t="shared" si="2"/>
        <v>87916698.252000213</v>
      </c>
      <c r="X15" s="37">
        <f>W15/J15</f>
        <v>24.303103703088613</v>
      </c>
      <c r="Y15" s="37">
        <f t="shared" si="2"/>
        <v>87916698.252000317</v>
      </c>
      <c r="Z15" s="37">
        <f t="shared" si="2"/>
        <v>1679452737.2519996</v>
      </c>
      <c r="AA15" s="37">
        <f t="shared" si="2"/>
        <v>464.25667534600308</v>
      </c>
      <c r="AB15" s="37">
        <f t="shared" si="2"/>
        <v>796.04650106600695</v>
      </c>
      <c r="AC15" s="150"/>
      <c r="AD15" s="151">
        <f t="shared" si="2"/>
        <v>1612216256.999999</v>
      </c>
      <c r="AE15" s="151">
        <f t="shared" si="2"/>
        <v>67236480.252000496</v>
      </c>
      <c r="AF15" s="367">
        <f t="shared" si="2"/>
        <v>4.170438051351355E-2</v>
      </c>
      <c r="AG15" s="418"/>
      <c r="AH15" s="418"/>
    </row>
    <row r="16" spans="1:39" ht="14">
      <c r="A16" s="23">
        <v>1</v>
      </c>
      <c r="B16" s="144" t="s">
        <v>2</v>
      </c>
      <c r="C16" s="33">
        <f>Vertetie_ienemumi!J5</f>
        <v>43630847.645292811</v>
      </c>
      <c r="D16" s="145">
        <f>Iedzivotaju_skaits_struktura!C5</f>
        <v>92776</v>
      </c>
      <c r="E16" s="145">
        <f>Iedzivotaju_skaits_struktura!D5</f>
        <v>6367</v>
      </c>
      <c r="F16" s="121">
        <f>Iedzivotaju_skaits_struktura!E5</f>
        <v>9550</v>
      </c>
      <c r="G16" s="145">
        <f>Iedzivotaju_skaits_struktura!F5</f>
        <v>20784</v>
      </c>
      <c r="H16" s="145">
        <f>PFI!H18</f>
        <v>72.295000000000002</v>
      </c>
      <c r="I16" s="33">
        <f>C16/D16</f>
        <v>470.28162073481087</v>
      </c>
      <c r="J16" s="33">
        <f>D16+($E$6*E16)+($E$7*F16)+($E$8*G16)+($E$9*H16)</f>
        <v>154297.8284</v>
      </c>
      <c r="K16" s="146">
        <f>C16/J16</f>
        <v>282.77032864120861</v>
      </c>
      <c r="L16" s="147">
        <f t="shared" ref="L16:L24" si="5">C16*$L$14</f>
        <v>26178508.587175686</v>
      </c>
      <c r="M16" s="148">
        <f t="shared" ref="M16:M24" si="6">K16-$K$15</f>
        <v>-157.18324300170576</v>
      </c>
      <c r="N16" s="156">
        <f>M16*-0.6</f>
        <v>94.30994580102346</v>
      </c>
      <c r="O16" s="227">
        <f>N16*J16</f>
        <v>14551819.833619619</v>
      </c>
      <c r="P16" s="230">
        <f>L16+O16</f>
        <v>40730328.420795307</v>
      </c>
      <c r="Q16" s="231">
        <f t="shared" si="3"/>
        <v>263.97214298574863</v>
      </c>
      <c r="R16" s="232">
        <f t="shared" ref="R16:R24" si="7">C16*$R$14</f>
        <v>17452339.058117125</v>
      </c>
      <c r="S16" s="233">
        <f>R16/J16</f>
        <v>113.10813145648345</v>
      </c>
      <c r="T16" s="230">
        <f>R16+P16</f>
        <v>58182667.478912428</v>
      </c>
      <c r="U16" s="265">
        <f t="shared" si="4"/>
        <v>377.08027444223205</v>
      </c>
      <c r="V16" s="263">
        <f>($K$7-K16)*J16</f>
        <v>79813435.379319876</v>
      </c>
      <c r="W16" s="406">
        <f t="shared" ref="W16:W24" si="8">V16*$W$14</f>
        <v>5386816.4337694598</v>
      </c>
      <c r="X16" s="272">
        <f>W16/J16</f>
        <v>34.91180977482545</v>
      </c>
      <c r="Y16" s="411">
        <f t="shared" ref="Y16:Y24" si="9">O16+W16</f>
        <v>19938636.267389078</v>
      </c>
      <c r="Z16" s="246">
        <f t="shared" ref="Z16:Z24" si="10">T16+W16</f>
        <v>63569483.912681885</v>
      </c>
      <c r="AA16" s="255">
        <f>Z16/J16</f>
        <v>411.99208421705748</v>
      </c>
      <c r="AB16" s="256">
        <f>Z16/D16</f>
        <v>685.19319557516906</v>
      </c>
      <c r="AC16" s="150"/>
      <c r="AD16" s="277">
        <f>PFI!Q18</f>
        <v>60244099.788813382</v>
      </c>
      <c r="AE16" s="324">
        <f>Z16-AD16</f>
        <v>3325384.1238685027</v>
      </c>
      <c r="AF16" s="367">
        <f>Z16/AD16-1</f>
        <v>5.5198503015659428E-2</v>
      </c>
      <c r="AG16" s="418"/>
      <c r="AH16" s="418"/>
      <c r="AJ16" s="418"/>
      <c r="AK16" s="418"/>
      <c r="AL16" s="418"/>
      <c r="AM16" s="418"/>
    </row>
    <row r="17" spans="1:34" ht="14">
      <c r="A17" s="26">
        <v>2</v>
      </c>
      <c r="B17" s="39" t="s">
        <v>3</v>
      </c>
      <c r="C17" s="32">
        <f>Vertetie_ienemumi!J6</f>
        <v>12519213.28365466</v>
      </c>
      <c r="D17" s="145">
        <f>Iedzivotaju_skaits_struktura!C6</f>
        <v>23600</v>
      </c>
      <c r="E17" s="145">
        <f>Iedzivotaju_skaits_struktura!D6</f>
        <v>1631</v>
      </c>
      <c r="F17" s="121">
        <f>Iedzivotaju_skaits_struktura!E6</f>
        <v>2729</v>
      </c>
      <c r="G17" s="145">
        <f>Iedzivotaju_skaits_struktura!F6</f>
        <v>4880</v>
      </c>
      <c r="H17" s="90">
        <f>PFI!H19</f>
        <v>25.46</v>
      </c>
      <c r="I17" s="32">
        <f t="shared" ref="I17:I80" si="11">C17/D17</f>
        <v>530.47513913790931</v>
      </c>
      <c r="J17" s="32">
        <f>D17+($E$6*E17)+($E$7*F17)+($E$8*G17)+($E$9*H17)</f>
        <v>39962.979200000002</v>
      </c>
      <c r="K17" s="135">
        <f t="shared" ref="K17:K80" si="12">C17/J17</f>
        <v>313.27026999164917</v>
      </c>
      <c r="L17" s="138">
        <f t="shared" si="5"/>
        <v>7511527.9701927956</v>
      </c>
      <c r="M17" s="119">
        <f t="shared" si="6"/>
        <v>-126.6833016512652</v>
      </c>
      <c r="N17" s="157">
        <f t="shared" ref="N17:N80" si="13">M17*-0.6</f>
        <v>76.009980990759118</v>
      </c>
      <c r="O17" s="228">
        <f t="shared" ref="O17:O24" si="14">N17*J17</f>
        <v>3037585.289326102</v>
      </c>
      <c r="P17" s="234">
        <f t="shared" ref="P17:P80" si="15">L17+O17</f>
        <v>10549113.259518897</v>
      </c>
      <c r="Q17" s="212">
        <f t="shared" si="3"/>
        <v>263.97214298574858</v>
      </c>
      <c r="R17" s="32">
        <f t="shared" si="7"/>
        <v>5007685.3134618644</v>
      </c>
      <c r="S17" s="235">
        <f t="shared" ref="S17:S80" si="16">R17/J17</f>
        <v>125.30810799665967</v>
      </c>
      <c r="T17" s="234">
        <f t="shared" ref="T17:T24" si="17">R17+P17</f>
        <v>15556798.572980762</v>
      </c>
      <c r="U17" s="266">
        <f t="shared" si="4"/>
        <v>389.28025098240823</v>
      </c>
      <c r="V17" s="264">
        <f t="shared" ref="V17:V24" si="18">($K$7-K17)*J17</f>
        <v>19452729.329061396</v>
      </c>
      <c r="W17" s="407">
        <f t="shared" si="8"/>
        <v>1312915.3197508941</v>
      </c>
      <c r="X17" s="273">
        <f t="shared" ref="X17:X80" si="19">W17/J17</f>
        <v>32.853289370150215</v>
      </c>
      <c r="Y17" s="412">
        <f t="shared" si="9"/>
        <v>4350500.6090769963</v>
      </c>
      <c r="Z17" s="247">
        <f t="shared" si="10"/>
        <v>16869713.892731655</v>
      </c>
      <c r="AA17" s="257">
        <f t="shared" ref="AA17:AA80" si="20">Z17/J17</f>
        <v>422.13354035255844</v>
      </c>
      <c r="AB17" s="258">
        <f t="shared" ref="AB17:AB80" si="21">Z17/D17</f>
        <v>714.81838528523963</v>
      </c>
      <c r="AC17" s="150"/>
      <c r="AD17" s="278">
        <f>PFI!Q19</f>
        <v>16018660.048312187</v>
      </c>
      <c r="AE17" s="325">
        <f t="shared" ref="AE17:AE24" si="22">Z17-AD17</f>
        <v>851053.84441946819</v>
      </c>
      <c r="AF17" s="368">
        <f t="shared" ref="AF17:AF80" si="23">Z17/AD17-1</f>
        <v>5.3128903532049243E-2</v>
      </c>
      <c r="AG17" s="418"/>
      <c r="AH17" s="418"/>
    </row>
    <row r="18" spans="1:34" ht="14">
      <c r="A18" s="26">
        <v>3</v>
      </c>
      <c r="B18" s="39" t="s">
        <v>4</v>
      </c>
      <c r="C18" s="32">
        <f>Vertetie_ienemumi!J7</f>
        <v>43062975.252981171</v>
      </c>
      <c r="D18" s="145">
        <f>Iedzivotaju_skaits_struktura!C7</f>
        <v>61162</v>
      </c>
      <c r="E18" s="145">
        <f>Iedzivotaju_skaits_struktura!D7</f>
        <v>5189</v>
      </c>
      <c r="F18" s="121">
        <f>Iedzivotaju_skaits_struktura!E7</f>
        <v>7199</v>
      </c>
      <c r="G18" s="145">
        <f>Iedzivotaju_skaits_struktura!F7</f>
        <v>11887</v>
      </c>
      <c r="H18" s="90">
        <f>PFI!H20</f>
        <v>60.543999999999997</v>
      </c>
      <c r="I18" s="32">
        <f t="shared" si="11"/>
        <v>704.08056069097108</v>
      </c>
      <c r="J18" s="32">
        <f t="shared" ref="J18:J80" si="24">D18+($E$6*E18)+($E$7*F18)+($E$8*G18)+($E$9*H18)</f>
        <v>105661.40688000001</v>
      </c>
      <c r="K18" s="135">
        <f t="shared" si="12"/>
        <v>407.55633040063464</v>
      </c>
      <c r="L18" s="138">
        <f t="shared" si="5"/>
        <v>25837785.1517887</v>
      </c>
      <c r="M18" s="119">
        <f t="shared" si="6"/>
        <v>-32.397241242279733</v>
      </c>
      <c r="N18" s="157">
        <f t="shared" si="13"/>
        <v>19.438344745367839</v>
      </c>
      <c r="O18" s="228">
        <f t="shared" si="14"/>
        <v>2053882.8532140215</v>
      </c>
      <c r="P18" s="234">
        <f t="shared" si="15"/>
        <v>27891668.005002722</v>
      </c>
      <c r="Q18" s="212">
        <f t="shared" si="3"/>
        <v>263.97214298574858</v>
      </c>
      <c r="R18" s="32">
        <f t="shared" si="7"/>
        <v>17225190.101192471</v>
      </c>
      <c r="S18" s="235">
        <f t="shared" si="16"/>
        <v>163.02253216025386</v>
      </c>
      <c r="T18" s="234">
        <f t="shared" si="17"/>
        <v>45116858.106195197</v>
      </c>
      <c r="U18" s="266">
        <f t="shared" si="4"/>
        <v>426.99467514600246</v>
      </c>
      <c r="V18" s="264">
        <f t="shared" si="18"/>
        <v>41470272.887492843</v>
      </c>
      <c r="W18" s="407">
        <f t="shared" si="8"/>
        <v>2798936.6256640651</v>
      </c>
      <c r="X18" s="273">
        <f t="shared" si="19"/>
        <v>26.489677814368175</v>
      </c>
      <c r="Y18" s="412">
        <f t="shared" si="9"/>
        <v>4852819.4788780864</v>
      </c>
      <c r="Z18" s="247">
        <f t="shared" si="10"/>
        <v>47915794.731859259</v>
      </c>
      <c r="AA18" s="257">
        <f t="shared" si="20"/>
        <v>453.48435296037064</v>
      </c>
      <c r="AB18" s="258">
        <f t="shared" si="21"/>
        <v>783.42426231743991</v>
      </c>
      <c r="AC18" s="150"/>
      <c r="AD18" s="278">
        <f>PFI!Q20</f>
        <v>46194490.334032759</v>
      </c>
      <c r="AE18" s="325">
        <f t="shared" si="22"/>
        <v>1721304.3978265002</v>
      </c>
      <c r="AF18" s="368">
        <f t="shared" si="23"/>
        <v>3.7262114710644889E-2</v>
      </c>
      <c r="AG18" s="418"/>
      <c r="AH18" s="418"/>
    </row>
    <row r="19" spans="1:34" ht="14">
      <c r="A19" s="26">
        <v>4</v>
      </c>
      <c r="B19" s="39" t="s">
        <v>5</v>
      </c>
      <c r="C19" s="32">
        <f>Vertetie_ienemumi!J8</f>
        <v>62238289.784845978</v>
      </c>
      <c r="D19" s="145">
        <f>Iedzivotaju_skaits_struktura!C8</f>
        <v>57044</v>
      </c>
      <c r="E19" s="145">
        <f>Iedzivotaju_skaits_struktura!D8</f>
        <v>3770</v>
      </c>
      <c r="F19" s="121">
        <f>Iedzivotaju_skaits_struktura!E8</f>
        <v>5888</v>
      </c>
      <c r="G19" s="145">
        <f>Iedzivotaju_skaits_struktura!F8</f>
        <v>12396</v>
      </c>
      <c r="H19" s="90">
        <f>PFI!H21</f>
        <v>101.374</v>
      </c>
      <c r="I19" s="32">
        <f t="shared" si="11"/>
        <v>1091.0576008843345</v>
      </c>
      <c r="J19" s="32">
        <f t="shared" si="24"/>
        <v>94387.808479999992</v>
      </c>
      <c r="K19" s="135">
        <f t="shared" si="12"/>
        <v>659.38907563505688</v>
      </c>
      <c r="L19" s="138">
        <f t="shared" si="5"/>
        <v>37342973.870907582</v>
      </c>
      <c r="M19" s="119">
        <f t="shared" si="6"/>
        <v>219.43550399214251</v>
      </c>
      <c r="N19" s="157">
        <f t="shared" si="13"/>
        <v>-131.6613023952855</v>
      </c>
      <c r="O19" s="228">
        <f t="shared" si="14"/>
        <v>-12427221.794713572</v>
      </c>
      <c r="P19" s="234">
        <f t="shared" si="15"/>
        <v>24915752.076194011</v>
      </c>
      <c r="Q19" s="212">
        <f t="shared" si="3"/>
        <v>263.97214298574858</v>
      </c>
      <c r="R19" s="32">
        <f t="shared" si="7"/>
        <v>24895315.913938392</v>
      </c>
      <c r="S19" s="235">
        <f t="shared" si="16"/>
        <v>263.75563025402278</v>
      </c>
      <c r="T19" s="234">
        <f t="shared" si="17"/>
        <v>49811067.990132406</v>
      </c>
      <c r="U19" s="266">
        <f t="shared" si="4"/>
        <v>527.72777323977141</v>
      </c>
      <c r="V19" s="264">
        <f t="shared" si="18"/>
        <v>13275639.768799355</v>
      </c>
      <c r="W19" s="407">
        <f t="shared" si="8"/>
        <v>896007.47211917781</v>
      </c>
      <c r="X19" s="273">
        <f t="shared" si="19"/>
        <v>9.4928305524652004</v>
      </c>
      <c r="Y19" s="412">
        <f t="shared" si="9"/>
        <v>-11531214.322594393</v>
      </c>
      <c r="Z19" s="247">
        <f t="shared" si="10"/>
        <v>50707075.462251581</v>
      </c>
      <c r="AA19" s="257">
        <f t="shared" si="20"/>
        <v>537.2206037922366</v>
      </c>
      <c r="AB19" s="258">
        <f t="shared" si="21"/>
        <v>888.91163772266293</v>
      </c>
      <c r="AC19" s="150"/>
      <c r="AD19" s="278">
        <f>PFI!Q21</f>
        <v>49480687.493065111</v>
      </c>
      <c r="AE19" s="325">
        <f t="shared" si="22"/>
        <v>1226387.9691864699</v>
      </c>
      <c r="AF19" s="368">
        <f t="shared" si="23"/>
        <v>2.4785184509781732E-2</v>
      </c>
      <c r="AG19" s="418"/>
      <c r="AH19" s="418"/>
    </row>
    <row r="20" spans="1:34" ht="14">
      <c r="A20" s="26">
        <v>5</v>
      </c>
      <c r="B20" s="39" t="s">
        <v>6</v>
      </c>
      <c r="C20" s="32">
        <f>Vertetie_ienemumi!J9</f>
        <v>43708504.538443193</v>
      </c>
      <c r="D20" s="145">
        <f>Iedzivotaju_skaits_struktura!C9</f>
        <v>76604</v>
      </c>
      <c r="E20" s="145">
        <f>Iedzivotaju_skaits_struktura!D9</f>
        <v>5811</v>
      </c>
      <c r="F20" s="121">
        <f>Iedzivotaju_skaits_struktura!E9</f>
        <v>8902</v>
      </c>
      <c r="G20" s="145">
        <f>Iedzivotaju_skaits_struktura!F9</f>
        <v>16410</v>
      </c>
      <c r="H20" s="90">
        <f>PFI!H22</f>
        <v>68.003</v>
      </c>
      <c r="I20" s="32">
        <f t="shared" si="11"/>
        <v>570.5773136969766</v>
      </c>
      <c r="J20" s="32">
        <f t="shared" si="24"/>
        <v>131469.02455999999</v>
      </c>
      <c r="K20" s="135">
        <f t="shared" si="12"/>
        <v>332.46237799912672</v>
      </c>
      <c r="L20" s="138">
        <f t="shared" si="5"/>
        <v>26225102.723065916</v>
      </c>
      <c r="M20" s="119">
        <f t="shared" si="6"/>
        <v>-107.49119364378765</v>
      </c>
      <c r="N20" s="157">
        <f t="shared" si="13"/>
        <v>64.494716186272584</v>
      </c>
      <c r="O20" s="228">
        <f t="shared" si="14"/>
        <v>8479057.4262832999</v>
      </c>
      <c r="P20" s="234">
        <f t="shared" si="15"/>
        <v>34704160.149349213</v>
      </c>
      <c r="Q20" s="212">
        <f t="shared" si="3"/>
        <v>263.97214298574863</v>
      </c>
      <c r="R20" s="32">
        <f t="shared" si="7"/>
        <v>17483401.815377276</v>
      </c>
      <c r="S20" s="235">
        <f t="shared" si="16"/>
        <v>132.98495119965068</v>
      </c>
      <c r="T20" s="234">
        <f t="shared" si="17"/>
        <v>52187561.964726493</v>
      </c>
      <c r="U20" s="266">
        <f t="shared" si="4"/>
        <v>396.95709418539934</v>
      </c>
      <c r="V20" s="264">
        <f t="shared" si="18"/>
        <v>61471844.692929365</v>
      </c>
      <c r="W20" s="407">
        <f t="shared" si="8"/>
        <v>4148894.7522711884</v>
      </c>
      <c r="X20" s="273">
        <f t="shared" si="19"/>
        <v>31.557964061547523</v>
      </c>
      <c r="Y20" s="412">
        <f t="shared" si="9"/>
        <v>12627952.178554488</v>
      </c>
      <c r="Z20" s="247">
        <f t="shared" si="10"/>
        <v>56336456.716997683</v>
      </c>
      <c r="AA20" s="257">
        <f t="shared" si="20"/>
        <v>428.51505824694686</v>
      </c>
      <c r="AB20" s="258">
        <f t="shared" si="21"/>
        <v>735.424478055946</v>
      </c>
      <c r="AC20" s="150"/>
      <c r="AD20" s="278">
        <f>PFI!Q22</f>
        <v>53740040.828686602</v>
      </c>
      <c r="AE20" s="325">
        <f t="shared" si="22"/>
        <v>2596415.8883110806</v>
      </c>
      <c r="AF20" s="368">
        <f t="shared" si="23"/>
        <v>4.8314363894660595E-2</v>
      </c>
      <c r="AG20" s="418"/>
      <c r="AH20" s="418"/>
    </row>
    <row r="21" spans="1:34" ht="14">
      <c r="A21" s="26">
        <v>6</v>
      </c>
      <c r="B21" s="39" t="s">
        <v>7</v>
      </c>
      <c r="C21" s="32">
        <f>Vertetie_ienemumi!J10</f>
        <v>15527449.824398728</v>
      </c>
      <c r="D21" s="145">
        <f>Iedzivotaju_skaits_struktura!C10</f>
        <v>30705</v>
      </c>
      <c r="E21" s="145">
        <f>Iedzivotaju_skaits_struktura!D10</f>
        <v>2007</v>
      </c>
      <c r="F21" s="121">
        <f>Iedzivotaju_skaits_struktura!E10</f>
        <v>3392</v>
      </c>
      <c r="G21" s="145">
        <f>Iedzivotaju_skaits_struktura!F10</f>
        <v>6585</v>
      </c>
      <c r="H21" s="90">
        <f>PFI!H23</f>
        <v>17.500999999999998</v>
      </c>
      <c r="I21" s="32">
        <f t="shared" si="11"/>
        <v>505.69776337400191</v>
      </c>
      <c r="J21" s="32">
        <f t="shared" si="24"/>
        <v>51358.801519999994</v>
      </c>
      <c r="K21" s="135">
        <f t="shared" si="12"/>
        <v>302.33279135908327</v>
      </c>
      <c r="L21" s="138">
        <f t="shared" si="5"/>
        <v>9316469.8946392369</v>
      </c>
      <c r="M21" s="119">
        <f t="shared" si="6"/>
        <v>-137.6207802838311</v>
      </c>
      <c r="N21" s="157">
        <f t="shared" si="13"/>
        <v>82.572468170298649</v>
      </c>
      <c r="O21" s="228">
        <f t="shared" si="14"/>
        <v>4240823.0037748851</v>
      </c>
      <c r="P21" s="234">
        <f t="shared" si="15"/>
        <v>13557292.898414122</v>
      </c>
      <c r="Q21" s="212">
        <f t="shared" si="3"/>
        <v>263.97214298574863</v>
      </c>
      <c r="R21" s="32">
        <f t="shared" si="7"/>
        <v>6210979.9297594912</v>
      </c>
      <c r="S21" s="235">
        <f t="shared" si="16"/>
        <v>120.93311654363332</v>
      </c>
      <c r="T21" s="234">
        <f t="shared" si="17"/>
        <v>19768272.828173615</v>
      </c>
      <c r="U21" s="266">
        <f t="shared" si="4"/>
        <v>384.90525952938196</v>
      </c>
      <c r="V21" s="264">
        <f t="shared" si="18"/>
        <v>25561595.280009154</v>
      </c>
      <c r="W21" s="407">
        <f t="shared" si="8"/>
        <v>1725218.5784674906</v>
      </c>
      <c r="X21" s="273">
        <f t="shared" si="19"/>
        <v>33.591488263129762</v>
      </c>
      <c r="Y21" s="412">
        <f t="shared" si="9"/>
        <v>5966041.5822423752</v>
      </c>
      <c r="Z21" s="247">
        <f t="shared" si="10"/>
        <v>21493491.406641107</v>
      </c>
      <c r="AA21" s="257">
        <f t="shared" si="20"/>
        <v>418.49674779251177</v>
      </c>
      <c r="AB21" s="258">
        <f t="shared" si="21"/>
        <v>699.99972013161073</v>
      </c>
      <c r="AC21" s="150"/>
      <c r="AD21" s="278">
        <f>PFI!Q23</f>
        <v>20328114.286846824</v>
      </c>
      <c r="AE21" s="325">
        <f t="shared" si="22"/>
        <v>1165377.1197942831</v>
      </c>
      <c r="AF21" s="368">
        <f t="shared" si="23"/>
        <v>5.7328343561524164E-2</v>
      </c>
      <c r="AG21" s="418"/>
      <c r="AH21" s="418"/>
    </row>
    <row r="22" spans="1:34" ht="14">
      <c r="A22" s="26">
        <v>7</v>
      </c>
      <c r="B22" s="39" t="s">
        <v>8</v>
      </c>
      <c r="C22" s="32">
        <f>Vertetie_ienemumi!J11</f>
        <v>680793073.57867622</v>
      </c>
      <c r="D22" s="145">
        <f>Iedzivotaju_skaits_struktura!C11</f>
        <v>701064</v>
      </c>
      <c r="E22" s="145">
        <f>Iedzivotaju_skaits_struktura!D11</f>
        <v>51113</v>
      </c>
      <c r="F22" s="121">
        <f>Iedzivotaju_skaits_struktura!E11</f>
        <v>68955</v>
      </c>
      <c r="G22" s="145">
        <f>Iedzivotaju_skaits_struktura!F11</f>
        <v>148534</v>
      </c>
      <c r="H22" s="90">
        <f>PFI!H24</f>
        <v>304.03700000000003</v>
      </c>
      <c r="I22" s="32">
        <f t="shared" si="11"/>
        <v>971.08548374852546</v>
      </c>
      <c r="J22" s="32">
        <f t="shared" si="24"/>
        <v>1155839.0162399998</v>
      </c>
      <c r="K22" s="135">
        <f t="shared" si="12"/>
        <v>589.00336812762123</v>
      </c>
      <c r="L22" s="138">
        <f t="shared" si="5"/>
        <v>408475844.14720571</v>
      </c>
      <c r="M22" s="119">
        <f t="shared" si="6"/>
        <v>149.04979648470686</v>
      </c>
      <c r="N22" s="157">
        <f t="shared" si="13"/>
        <v>-89.429877890824116</v>
      </c>
      <c r="O22" s="228">
        <f t="shared" si="14"/>
        <v>-103366542.08379346</v>
      </c>
      <c r="P22" s="234">
        <f t="shared" si="15"/>
        <v>305109302.06341225</v>
      </c>
      <c r="Q22" s="212">
        <f t="shared" si="3"/>
        <v>263.97214298574863</v>
      </c>
      <c r="R22" s="32">
        <f t="shared" si="7"/>
        <v>272317229.43147051</v>
      </c>
      <c r="S22" s="235">
        <f t="shared" si="16"/>
        <v>235.60134725104854</v>
      </c>
      <c r="T22" s="234">
        <f t="shared" si="17"/>
        <v>577426531.49488282</v>
      </c>
      <c r="U22" s="266">
        <f t="shared" si="4"/>
        <v>499.57349023679723</v>
      </c>
      <c r="V22" s="264">
        <f t="shared" si="18"/>
        <v>243923237.28043655</v>
      </c>
      <c r="W22" s="407">
        <f t="shared" si="8"/>
        <v>16463013.98900767</v>
      </c>
      <c r="X22" s="273">
        <f t="shared" si="19"/>
        <v>14.243345100568288</v>
      </c>
      <c r="Y22" s="412">
        <f t="shared" si="9"/>
        <v>-86903528.094785795</v>
      </c>
      <c r="Z22" s="247">
        <f t="shared" si="10"/>
        <v>593889545.48389053</v>
      </c>
      <c r="AA22" s="257">
        <f t="shared" si="20"/>
        <v>513.81683533736555</v>
      </c>
      <c r="AB22" s="258">
        <f t="shared" si="21"/>
        <v>847.12600487814314</v>
      </c>
      <c r="AC22" s="150"/>
      <c r="AD22" s="278">
        <f>PFI!Q24</f>
        <v>573686417.09213829</v>
      </c>
      <c r="AE22" s="325">
        <f t="shared" si="22"/>
        <v>20203128.391752243</v>
      </c>
      <c r="AF22" s="368">
        <f t="shared" si="23"/>
        <v>3.5216326881428506E-2</v>
      </c>
      <c r="AG22" s="418"/>
      <c r="AH22" s="418"/>
    </row>
    <row r="23" spans="1:34" ht="14">
      <c r="A23" s="26">
        <v>8</v>
      </c>
      <c r="B23" s="39" t="s">
        <v>9</v>
      </c>
      <c r="C23" s="32">
        <f>Vertetie_ienemumi!J12</f>
        <v>18295734.153765876</v>
      </c>
      <c r="D23" s="145">
        <f>Iedzivotaju_skaits_struktura!C12</f>
        <v>24856</v>
      </c>
      <c r="E23" s="145">
        <f>Iedzivotaju_skaits_struktura!D12</f>
        <v>2040</v>
      </c>
      <c r="F23" s="121">
        <f>Iedzivotaju_skaits_struktura!E12</f>
        <v>2709</v>
      </c>
      <c r="G23" s="145">
        <f>Iedzivotaju_skaits_struktura!F12</f>
        <v>5271</v>
      </c>
      <c r="H23" s="90">
        <f>PFI!H25</f>
        <v>19.36</v>
      </c>
      <c r="I23" s="32">
        <f t="shared" si="11"/>
        <v>736.06912430664124</v>
      </c>
      <c r="J23" s="32">
        <f t="shared" si="24"/>
        <v>42390.907200000001</v>
      </c>
      <c r="K23" s="135">
        <f t="shared" si="12"/>
        <v>431.59572092776244</v>
      </c>
      <c r="L23" s="138">
        <f t="shared" si="5"/>
        <v>10977440.492259525</v>
      </c>
      <c r="M23" s="119">
        <f t="shared" si="6"/>
        <v>-8.3578507151519261</v>
      </c>
      <c r="N23" s="157">
        <f t="shared" si="13"/>
        <v>5.0147104290911555</v>
      </c>
      <c r="O23" s="228">
        <f t="shared" si="14"/>
        <v>212578.12443447535</v>
      </c>
      <c r="P23" s="234">
        <f t="shared" si="15"/>
        <v>11190018.616694</v>
      </c>
      <c r="Q23" s="212">
        <f t="shared" si="3"/>
        <v>263.97214298574858</v>
      </c>
      <c r="R23" s="32">
        <f t="shared" si="7"/>
        <v>7318293.6615063511</v>
      </c>
      <c r="S23" s="235">
        <f t="shared" si="16"/>
        <v>172.63828837110498</v>
      </c>
      <c r="T23" s="234">
        <f t="shared" si="17"/>
        <v>18508312.278200351</v>
      </c>
      <c r="U23" s="266">
        <f t="shared" si="4"/>
        <v>436.61043135685355</v>
      </c>
      <c r="V23" s="264">
        <f t="shared" si="18"/>
        <v>15618645.590459298</v>
      </c>
      <c r="W23" s="407">
        <f t="shared" si="8"/>
        <v>1054143.0316844482</v>
      </c>
      <c r="X23" s="273">
        <f t="shared" si="19"/>
        <v>24.867196795553557</v>
      </c>
      <c r="Y23" s="412">
        <f t="shared" si="9"/>
        <v>1266721.1561189236</v>
      </c>
      <c r="Z23" s="247">
        <f t="shared" si="10"/>
        <v>19562455.309884798</v>
      </c>
      <c r="AA23" s="257">
        <f t="shared" si="20"/>
        <v>461.47762815240708</v>
      </c>
      <c r="AB23" s="258">
        <f t="shared" si="21"/>
        <v>787.03151391554547</v>
      </c>
      <c r="AC23" s="150"/>
      <c r="AD23" s="278">
        <f>PFI!Q25</f>
        <v>18829901.446535423</v>
      </c>
      <c r="AE23" s="325">
        <f t="shared" si="22"/>
        <v>732553.86334937438</v>
      </c>
      <c r="AF23" s="368">
        <f t="shared" si="23"/>
        <v>3.8903754511373734E-2</v>
      </c>
      <c r="AG23" s="418"/>
      <c r="AH23" s="418"/>
    </row>
    <row r="24" spans="1:34" ht="14">
      <c r="A24" s="40">
        <v>9</v>
      </c>
      <c r="B24" s="41" t="s">
        <v>10</v>
      </c>
      <c r="C24" s="34">
        <f>Vertetie_ienemumi!J13</f>
        <v>31372781.672846314</v>
      </c>
      <c r="D24" s="145">
        <f>Iedzivotaju_skaits_struktura!C13</f>
        <v>38562</v>
      </c>
      <c r="E24" s="145">
        <f>Iedzivotaju_skaits_struktura!D13</f>
        <v>2520</v>
      </c>
      <c r="F24" s="121">
        <f>Iedzivotaju_skaits_struktura!E13</f>
        <v>4104</v>
      </c>
      <c r="G24" s="145">
        <f>Iedzivotaju_skaits_struktura!F13</f>
        <v>8675</v>
      </c>
      <c r="H24" s="90">
        <f>PFI!H26</f>
        <v>57.866999999999997</v>
      </c>
      <c r="I24" s="34">
        <f t="shared" si="11"/>
        <v>813.56728574364172</v>
      </c>
      <c r="J24" s="32">
        <f t="shared" si="24"/>
        <v>64345.297840000007</v>
      </c>
      <c r="K24" s="135">
        <f t="shared" si="12"/>
        <v>487.56914220612316</v>
      </c>
      <c r="L24" s="138">
        <f t="shared" si="5"/>
        <v>18823669.003707789</v>
      </c>
      <c r="M24" s="152">
        <f t="shared" si="6"/>
        <v>47.615570563208792</v>
      </c>
      <c r="N24" s="158">
        <f t="shared" si="13"/>
        <v>-28.569342337925274</v>
      </c>
      <c r="O24" s="229">
        <f t="shared" si="14"/>
        <v>-1838302.8418267239</v>
      </c>
      <c r="P24" s="236">
        <f t="shared" si="15"/>
        <v>16985366.161881067</v>
      </c>
      <c r="Q24" s="215">
        <f t="shared" si="3"/>
        <v>263.97214298574869</v>
      </c>
      <c r="R24" s="34">
        <f t="shared" si="7"/>
        <v>12549112.669138527</v>
      </c>
      <c r="S24" s="237">
        <f t="shared" si="16"/>
        <v>195.02765688244929</v>
      </c>
      <c r="T24" s="236">
        <f t="shared" si="17"/>
        <v>29534478.831019595</v>
      </c>
      <c r="U24" s="267">
        <f t="shared" si="4"/>
        <v>458.99979986819801</v>
      </c>
      <c r="V24" s="264">
        <f t="shared" si="18"/>
        <v>20105967.187263764</v>
      </c>
      <c r="W24" s="408">
        <f t="shared" si="8"/>
        <v>1357004.0425705691</v>
      </c>
      <c r="X24" s="274">
        <f t="shared" si="19"/>
        <v>21.089404946805494</v>
      </c>
      <c r="Y24" s="413">
        <f t="shared" si="9"/>
        <v>-481298.7992561548</v>
      </c>
      <c r="Z24" s="248">
        <f t="shared" si="10"/>
        <v>30891482.873590164</v>
      </c>
      <c r="AA24" s="259">
        <f t="shared" si="20"/>
        <v>480.08920481500348</v>
      </c>
      <c r="AB24" s="260">
        <f t="shared" si="21"/>
        <v>801.08611777371925</v>
      </c>
      <c r="AC24" s="150"/>
      <c r="AD24" s="365">
        <f>PFI!Q26</f>
        <v>30054426.068705201</v>
      </c>
      <c r="AE24" s="366">
        <f t="shared" si="22"/>
        <v>837056.80488496274</v>
      </c>
      <c r="AF24" s="369">
        <f t="shared" si="23"/>
        <v>2.7851365485117796E-2</v>
      </c>
      <c r="AG24" s="418"/>
      <c r="AH24" s="418"/>
    </row>
    <row r="25" spans="1:34" ht="13.5">
      <c r="A25" s="58"/>
      <c r="B25" s="61" t="s">
        <v>124</v>
      </c>
      <c r="C25" s="50">
        <f>SUM(C16:C24)</f>
        <v>951148869.734905</v>
      </c>
      <c r="D25" s="50">
        <f t="shared" ref="D25:G25" si="25">SUM(D16:D24)</f>
        <v>1106373</v>
      </c>
      <c r="E25" s="50">
        <f t="shared" si="25"/>
        <v>80448</v>
      </c>
      <c r="F25" s="50">
        <f t="shared" si="25"/>
        <v>113428</v>
      </c>
      <c r="G25" s="50">
        <f t="shared" si="25"/>
        <v>235422</v>
      </c>
      <c r="H25" s="50">
        <f>SUM(H16:H24)</f>
        <v>726.44099999999992</v>
      </c>
      <c r="I25" s="167">
        <f t="shared" si="11"/>
        <v>859.70000147771589</v>
      </c>
      <c r="J25" s="50">
        <f>SUM(J16:J24)</f>
        <v>1839713.0703199997</v>
      </c>
      <c r="K25" s="136">
        <f t="shared" si="12"/>
        <v>517.00935601303422</v>
      </c>
      <c r="L25" s="139">
        <f t="shared" ref="L25" si="26">SUM(L16:L24)</f>
        <v>570689321.84094286</v>
      </c>
      <c r="M25" s="222"/>
      <c r="N25" s="226"/>
      <c r="O25" s="238"/>
      <c r="P25" s="50">
        <f t="shared" ref="P25:AE25" si="27">SUM(P16:P24)</f>
        <v>485633001.65126157</v>
      </c>
      <c r="Q25" s="50"/>
      <c r="R25" s="50">
        <f>SUM(R16:R24)</f>
        <v>380459547.89396203</v>
      </c>
      <c r="S25" s="62"/>
      <c r="T25" s="268">
        <f>SUM(T16:T24)</f>
        <v>866092549.54522371</v>
      </c>
      <c r="U25" s="269"/>
      <c r="V25" s="223">
        <f t="shared" si="27"/>
        <v>520693367.39577162</v>
      </c>
      <c r="W25" s="224">
        <f t="shared" si="27"/>
        <v>35142950.245304964</v>
      </c>
      <c r="X25" s="223"/>
      <c r="Y25" s="249">
        <f t="shared" si="27"/>
        <v>-49913369.944376394</v>
      </c>
      <c r="Z25" s="62">
        <f t="shared" si="27"/>
        <v>901235499.79052866</v>
      </c>
      <c r="AA25" s="153">
        <f t="shared" si="20"/>
        <v>489.87829370248903</v>
      </c>
      <c r="AB25" s="153">
        <f t="shared" si="21"/>
        <v>814.58558713067714</v>
      </c>
      <c r="AC25" s="150"/>
      <c r="AD25" s="153">
        <f t="shared" si="27"/>
        <v>868576837.38713574</v>
      </c>
      <c r="AE25" s="153">
        <f t="shared" si="27"/>
        <v>32658662.403392885</v>
      </c>
      <c r="AF25" s="370">
        <f t="shared" si="23"/>
        <v>3.760019954208893E-2</v>
      </c>
      <c r="AG25" s="418"/>
      <c r="AH25" s="418"/>
    </row>
    <row r="26" spans="1:34" ht="14">
      <c r="A26" s="131">
        <v>10</v>
      </c>
      <c r="B26" s="117" t="s">
        <v>12</v>
      </c>
      <c r="C26" s="31">
        <f>Vertetie_ienemumi!J15</f>
        <v>1183419.4532684349</v>
      </c>
      <c r="D26" s="88">
        <f>Iedzivotaju_skaits_struktura!C15</f>
        <v>3589</v>
      </c>
      <c r="E26" s="88">
        <f>Iedzivotaju_skaits_struktura!D15</f>
        <v>160</v>
      </c>
      <c r="F26" s="88">
        <f>Iedzivotaju_skaits_struktura!E15</f>
        <v>362</v>
      </c>
      <c r="G26" s="88">
        <f>Iedzivotaju_skaits_struktura!F15</f>
        <v>821</v>
      </c>
      <c r="H26" s="88">
        <f>PFI!H28</f>
        <v>392.06099999999998</v>
      </c>
      <c r="I26" s="31">
        <f t="shared" si="11"/>
        <v>329.73514997727358</v>
      </c>
      <c r="J26" s="31">
        <f t="shared" si="24"/>
        <v>6346.9927200000002</v>
      </c>
      <c r="K26" s="134">
        <f t="shared" si="12"/>
        <v>186.45357029311904</v>
      </c>
      <c r="L26" s="138">
        <f t="shared" ref="L26:L57" si="28">C26*$L$14</f>
        <v>710051.67196106084</v>
      </c>
      <c r="M26" s="148">
        <f t="shared" ref="M26:M57" si="29">K26-$K$15</f>
        <v>-253.50000134979533</v>
      </c>
      <c r="N26" s="156">
        <f t="shared" si="13"/>
        <v>152.1000008098772</v>
      </c>
      <c r="O26" s="227">
        <f t="shared" ref="O26:O57" si="30">N26*J26</f>
        <v>965377.59785228479</v>
      </c>
      <c r="P26" s="239">
        <f t="shared" si="15"/>
        <v>1675429.2698133457</v>
      </c>
      <c r="Q26" s="218">
        <f t="shared" ref="Q26:Q57" si="31">P26/J26</f>
        <v>263.97214298574863</v>
      </c>
      <c r="R26" s="31">
        <f t="shared" ref="R26:R57" si="32">C26*$R$14</f>
        <v>473367.78130737395</v>
      </c>
      <c r="S26" s="240">
        <f t="shared" si="16"/>
        <v>74.581428117247611</v>
      </c>
      <c r="T26" s="239">
        <f t="shared" ref="T26:T57" si="33">R26+P26</f>
        <v>2148797.0511207199</v>
      </c>
      <c r="U26" s="270">
        <f>T26/J26</f>
        <v>338.55357110299627</v>
      </c>
      <c r="V26" s="264">
        <f t="shared" ref="V26:V57" si="34">($K$7-K26)*J26</f>
        <v>3894422.3660713658</v>
      </c>
      <c r="W26" s="409">
        <f t="shared" ref="W26:W57" si="35">V26*$W$14</f>
        <v>262844.69903958344</v>
      </c>
      <c r="X26" s="275">
        <f t="shared" si="19"/>
        <v>41.412478418532586</v>
      </c>
      <c r="Y26" s="414">
        <f t="shared" ref="Y26:Y57" si="36">O26+W26</f>
        <v>1228222.2968918681</v>
      </c>
      <c r="Z26" s="250">
        <f t="shared" ref="Z26:Z57" si="37">T26+W26</f>
        <v>2411641.7501603034</v>
      </c>
      <c r="AA26" s="255">
        <f t="shared" si="20"/>
        <v>379.96604952152887</v>
      </c>
      <c r="AB26" s="256">
        <f t="shared" si="21"/>
        <v>671.95367794937408</v>
      </c>
      <c r="AC26" s="150"/>
      <c r="AD26" s="318">
        <f>PFI!Q28</f>
        <v>2331828.5618810356</v>
      </c>
      <c r="AE26" s="327">
        <f>Z26-AD26</f>
        <v>79813.188279267866</v>
      </c>
      <c r="AF26" s="371">
        <f t="shared" si="23"/>
        <v>3.4227725650158636E-2</v>
      </c>
      <c r="AG26" s="418"/>
      <c r="AH26" s="418"/>
    </row>
    <row r="27" spans="1:34" ht="14">
      <c r="A27" s="26">
        <v>11</v>
      </c>
      <c r="B27" s="39" t="s">
        <v>13</v>
      </c>
      <c r="C27" s="32">
        <f>Vertetie_ienemumi!J16</f>
        <v>6214072.9665790582</v>
      </c>
      <c r="D27" s="90">
        <f>Iedzivotaju_skaits_struktura!C16</f>
        <v>8687</v>
      </c>
      <c r="E27" s="90">
        <f>Iedzivotaju_skaits_struktura!D16</f>
        <v>593</v>
      </c>
      <c r="F27" s="90">
        <f>Iedzivotaju_skaits_struktura!E16</f>
        <v>894</v>
      </c>
      <c r="G27" s="90">
        <f>Iedzivotaju_skaits_struktura!F16</f>
        <v>1912</v>
      </c>
      <c r="H27" s="90">
        <f>PFI!H29</f>
        <v>102.13500000000001</v>
      </c>
      <c r="I27" s="32">
        <f t="shared" si="11"/>
        <v>715.33014465051895</v>
      </c>
      <c r="J27" s="32">
        <f t="shared" si="24"/>
        <v>14559.185199999996</v>
      </c>
      <c r="K27" s="135">
        <f t="shared" si="12"/>
        <v>426.81461092884922</v>
      </c>
      <c r="L27" s="138">
        <f t="shared" si="28"/>
        <v>3728443.779947435</v>
      </c>
      <c r="M27" s="119">
        <f t="shared" si="29"/>
        <v>-13.138960714065149</v>
      </c>
      <c r="N27" s="157">
        <f t="shared" si="13"/>
        <v>7.8833764284390888</v>
      </c>
      <c r="O27" s="228">
        <f t="shared" si="30"/>
        <v>114775.53742295921</v>
      </c>
      <c r="P27" s="234">
        <f t="shared" si="15"/>
        <v>3843219.3173703942</v>
      </c>
      <c r="Q27" s="212">
        <f t="shared" si="31"/>
        <v>263.97214298574863</v>
      </c>
      <c r="R27" s="32">
        <f t="shared" si="32"/>
        <v>2485629.1866316232</v>
      </c>
      <c r="S27" s="235">
        <f t="shared" si="16"/>
        <v>170.72584437153969</v>
      </c>
      <c r="T27" s="234">
        <f t="shared" si="33"/>
        <v>6328848.5040020179</v>
      </c>
      <c r="U27" s="266">
        <f t="shared" ref="U27:U90" si="38">T27/J27</f>
        <v>434.69798735728835</v>
      </c>
      <c r="V27" s="264">
        <f t="shared" si="34"/>
        <v>5433843.2554003289</v>
      </c>
      <c r="W27" s="407">
        <f t="shared" si="35"/>
        <v>366744.22053886612</v>
      </c>
      <c r="X27" s="273">
        <f t="shared" si="19"/>
        <v>25.189886350155518</v>
      </c>
      <c r="Y27" s="412">
        <f t="shared" si="36"/>
        <v>481519.75796182535</v>
      </c>
      <c r="Z27" s="247">
        <f t="shared" si="37"/>
        <v>6695592.7245408837</v>
      </c>
      <c r="AA27" s="257">
        <f t="shared" si="20"/>
        <v>459.88787370744382</v>
      </c>
      <c r="AB27" s="258">
        <f t="shared" si="21"/>
        <v>770.76006959144513</v>
      </c>
      <c r="AC27" s="150"/>
      <c r="AD27" s="318">
        <f>PFI!Q29</f>
        <v>6464787.6722824648</v>
      </c>
      <c r="AE27" s="325">
        <f t="shared" ref="AE27:AE90" si="39">Z27-AD27</f>
        <v>230805.05225841887</v>
      </c>
      <c r="AF27" s="368">
        <f t="shared" si="23"/>
        <v>3.5701876683125633E-2</v>
      </c>
      <c r="AG27" s="418"/>
      <c r="AH27" s="418"/>
    </row>
    <row r="28" spans="1:34" ht="14">
      <c r="A28" s="26">
        <v>12</v>
      </c>
      <c r="B28" s="39" t="s">
        <v>14</v>
      </c>
      <c r="C28" s="32">
        <f>Vertetie_ienemumi!J17</f>
        <v>4544441.0009602141</v>
      </c>
      <c r="D28" s="90">
        <f>Iedzivotaju_skaits_struktura!C17</f>
        <v>8929</v>
      </c>
      <c r="E28" s="90">
        <f>Iedzivotaju_skaits_struktura!D17</f>
        <v>560</v>
      </c>
      <c r="F28" s="90">
        <f>Iedzivotaju_skaits_struktura!E17</f>
        <v>1037</v>
      </c>
      <c r="G28" s="90">
        <f>Iedzivotaju_skaits_struktura!F17</f>
        <v>2084</v>
      </c>
      <c r="H28" s="90">
        <f>PFI!H30</f>
        <v>639.83000000000004</v>
      </c>
      <c r="I28" s="32">
        <f t="shared" si="11"/>
        <v>508.95296236535046</v>
      </c>
      <c r="J28" s="32">
        <f t="shared" si="24"/>
        <v>16134.721600000001</v>
      </c>
      <c r="K28" s="135">
        <f t="shared" si="12"/>
        <v>281.65599095061015</v>
      </c>
      <c r="L28" s="138">
        <f t="shared" si="28"/>
        <v>2726664.6005761283</v>
      </c>
      <c r="M28" s="119">
        <f t="shared" si="29"/>
        <v>-158.29758069230422</v>
      </c>
      <c r="N28" s="157">
        <f t="shared" si="13"/>
        <v>94.978548415382534</v>
      </c>
      <c r="O28" s="228">
        <f t="shared" si="30"/>
        <v>1532452.4366543184</v>
      </c>
      <c r="P28" s="234">
        <f t="shared" si="15"/>
        <v>4259117.0372304469</v>
      </c>
      <c r="Q28" s="212">
        <f t="shared" si="31"/>
        <v>263.97214298574863</v>
      </c>
      <c r="R28" s="32">
        <f t="shared" si="32"/>
        <v>1817776.4003840857</v>
      </c>
      <c r="S28" s="235">
        <f t="shared" si="16"/>
        <v>112.66239638024406</v>
      </c>
      <c r="T28" s="234">
        <f t="shared" si="33"/>
        <v>6076893.4376145322</v>
      </c>
      <c r="U28" s="266">
        <f t="shared" si="38"/>
        <v>376.63453936599262</v>
      </c>
      <c r="V28" s="264">
        <f t="shared" si="34"/>
        <v>8363965.8143992936</v>
      </c>
      <c r="W28" s="407">
        <f t="shared" si="35"/>
        <v>564505.81642506423</v>
      </c>
      <c r="X28" s="273">
        <f t="shared" si="19"/>
        <v>34.987019325146846</v>
      </c>
      <c r="Y28" s="412">
        <f t="shared" si="36"/>
        <v>2096958.2530793827</v>
      </c>
      <c r="Z28" s="247">
        <f t="shared" si="37"/>
        <v>6641399.2540395968</v>
      </c>
      <c r="AA28" s="257">
        <f t="shared" si="20"/>
        <v>411.62155869113951</v>
      </c>
      <c r="AB28" s="258">
        <f t="shared" si="21"/>
        <v>743.8010140037627</v>
      </c>
      <c r="AC28" s="150"/>
      <c r="AD28" s="318">
        <f>PFI!Q30</f>
        <v>6379209.7579150107</v>
      </c>
      <c r="AE28" s="325">
        <f t="shared" si="39"/>
        <v>262189.49612458609</v>
      </c>
      <c r="AF28" s="368">
        <f t="shared" si="23"/>
        <v>4.1100623129577185E-2</v>
      </c>
      <c r="AG28" s="418"/>
      <c r="AH28" s="418"/>
    </row>
    <row r="29" spans="1:34" ht="14">
      <c r="A29" s="26">
        <v>13</v>
      </c>
      <c r="B29" s="39" t="s">
        <v>15</v>
      </c>
      <c r="C29" s="32">
        <f>Vertetie_ienemumi!J18</f>
        <v>1445411.4374479908</v>
      </c>
      <c r="D29" s="90">
        <f>Iedzivotaju_skaits_struktura!C18</f>
        <v>2725</v>
      </c>
      <c r="E29" s="90">
        <f>Iedzivotaju_skaits_struktura!D18</f>
        <v>121</v>
      </c>
      <c r="F29" s="90">
        <f>Iedzivotaju_skaits_struktura!E18</f>
        <v>239</v>
      </c>
      <c r="G29" s="90">
        <f>Iedzivotaju_skaits_struktura!F18</f>
        <v>561</v>
      </c>
      <c r="H29" s="90">
        <f>PFI!H31</f>
        <v>284.48</v>
      </c>
      <c r="I29" s="32">
        <f t="shared" si="11"/>
        <v>530.42621557724431</v>
      </c>
      <c r="J29" s="32">
        <f t="shared" si="24"/>
        <v>4634.8296</v>
      </c>
      <c r="K29" s="135">
        <f t="shared" si="12"/>
        <v>311.85859291310101</v>
      </c>
      <c r="L29" s="138">
        <f t="shared" si="28"/>
        <v>867246.86246879445</v>
      </c>
      <c r="M29" s="119">
        <f t="shared" si="29"/>
        <v>-128.09497872981336</v>
      </c>
      <c r="N29" s="157">
        <f t="shared" si="13"/>
        <v>76.856987237888021</v>
      </c>
      <c r="O29" s="228">
        <f t="shared" si="30"/>
        <v>356219.03941698564</v>
      </c>
      <c r="P29" s="234">
        <f t="shared" si="15"/>
        <v>1223465.90188578</v>
      </c>
      <c r="Q29" s="212">
        <f t="shared" si="31"/>
        <v>263.97214298574863</v>
      </c>
      <c r="R29" s="32">
        <f t="shared" si="32"/>
        <v>578164.5749791963</v>
      </c>
      <c r="S29" s="235">
        <f t="shared" si="16"/>
        <v>124.74343716524039</v>
      </c>
      <c r="T29" s="234">
        <f t="shared" si="33"/>
        <v>1801630.4768649763</v>
      </c>
      <c r="U29" s="266">
        <f t="shared" si="38"/>
        <v>388.71558015098901</v>
      </c>
      <c r="V29" s="264">
        <f t="shared" si="34"/>
        <v>2262633.081688303</v>
      </c>
      <c r="W29" s="407">
        <f t="shared" si="35"/>
        <v>152710.99420921641</v>
      </c>
      <c r="X29" s="273">
        <f t="shared" si="19"/>
        <v>32.948567129461765</v>
      </c>
      <c r="Y29" s="412">
        <f t="shared" si="36"/>
        <v>508930.03362620203</v>
      </c>
      <c r="Z29" s="247">
        <f t="shared" si="37"/>
        <v>1954341.4710741928</v>
      </c>
      <c r="AA29" s="257">
        <f t="shared" si="20"/>
        <v>421.66414728045078</v>
      </c>
      <c r="AB29" s="258">
        <f t="shared" si="21"/>
        <v>717.18953066942856</v>
      </c>
      <c r="AC29" s="150"/>
      <c r="AD29" s="318">
        <f>PFI!Q31</f>
        <v>1929673.5071093277</v>
      </c>
      <c r="AE29" s="325">
        <f t="shared" si="39"/>
        <v>24667.963964865077</v>
      </c>
      <c r="AF29" s="368">
        <f t="shared" si="23"/>
        <v>1.2783491027877458E-2</v>
      </c>
      <c r="AG29" s="418"/>
      <c r="AH29" s="418"/>
    </row>
    <row r="30" spans="1:34" ht="14">
      <c r="A30" s="26">
        <v>14</v>
      </c>
      <c r="B30" s="39" t="s">
        <v>16</v>
      </c>
      <c r="C30" s="32">
        <f>Vertetie_ienemumi!J19</f>
        <v>2377748.4223596607</v>
      </c>
      <c r="D30" s="90">
        <f>Iedzivotaju_skaits_struktura!C19</f>
        <v>5048</v>
      </c>
      <c r="E30" s="90">
        <f>Iedzivotaju_skaits_struktura!D19</f>
        <v>307</v>
      </c>
      <c r="F30" s="90">
        <f>Iedzivotaju_skaits_struktura!E19</f>
        <v>517</v>
      </c>
      <c r="G30" s="90">
        <f>Iedzivotaju_skaits_struktura!F19</f>
        <v>1109</v>
      </c>
      <c r="H30" s="90">
        <f>PFI!H32</f>
        <v>630.64</v>
      </c>
      <c r="I30" s="32">
        <f t="shared" si="11"/>
        <v>471.02781742465544</v>
      </c>
      <c r="J30" s="32">
        <f t="shared" si="24"/>
        <v>9231.0328000000009</v>
      </c>
      <c r="K30" s="135">
        <f t="shared" si="12"/>
        <v>257.58205759594534</v>
      </c>
      <c r="L30" s="138">
        <f t="shared" si="28"/>
        <v>1426649.0534157965</v>
      </c>
      <c r="M30" s="119">
        <f t="shared" si="29"/>
        <v>-182.37151404696903</v>
      </c>
      <c r="N30" s="157">
        <f t="shared" si="13"/>
        <v>109.42290842818142</v>
      </c>
      <c r="O30" s="228">
        <f t="shared" si="30"/>
        <v>1010086.4567719392</v>
      </c>
      <c r="P30" s="234">
        <f t="shared" si="15"/>
        <v>2436735.5101877358</v>
      </c>
      <c r="Q30" s="212">
        <f t="shared" si="31"/>
        <v>263.97214298574863</v>
      </c>
      <c r="R30" s="32">
        <f t="shared" si="32"/>
        <v>951099.36894386436</v>
      </c>
      <c r="S30" s="235">
        <f t="shared" si="16"/>
        <v>103.03282303837814</v>
      </c>
      <c r="T30" s="234">
        <f t="shared" si="33"/>
        <v>3387834.8791316003</v>
      </c>
      <c r="U30" s="266">
        <f t="shared" si="38"/>
        <v>367.00496602412676</v>
      </c>
      <c r="V30" s="264">
        <f t="shared" si="34"/>
        <v>5007437.9888100959</v>
      </c>
      <c r="W30" s="407">
        <f t="shared" si="35"/>
        <v>337965.01956101583</v>
      </c>
      <c r="X30" s="273">
        <f t="shared" si="19"/>
        <v>36.611831729274734</v>
      </c>
      <c r="Y30" s="412">
        <f t="shared" si="36"/>
        <v>1348051.4763329551</v>
      </c>
      <c r="Z30" s="247">
        <f t="shared" si="37"/>
        <v>3725799.8986926163</v>
      </c>
      <c r="AA30" s="257">
        <f t="shared" si="20"/>
        <v>403.61679775340156</v>
      </c>
      <c r="AB30" s="258">
        <f t="shared" si="21"/>
        <v>738.07446487571633</v>
      </c>
      <c r="AC30" s="150"/>
      <c r="AD30" s="318">
        <f>PFI!Q32</f>
        <v>3545414.2144147698</v>
      </c>
      <c r="AE30" s="325">
        <f t="shared" si="39"/>
        <v>180385.68427784648</v>
      </c>
      <c r="AF30" s="368">
        <f t="shared" si="23"/>
        <v>5.0878592279695711E-2</v>
      </c>
      <c r="AG30" s="418"/>
      <c r="AH30" s="418"/>
    </row>
    <row r="31" spans="1:34" ht="14">
      <c r="A31" s="26">
        <v>15</v>
      </c>
      <c r="B31" s="39" t="s">
        <v>17</v>
      </c>
      <c r="C31" s="32">
        <f>Vertetie_ienemumi!J20</f>
        <v>806410.83173990261</v>
      </c>
      <c r="D31" s="90">
        <f>Iedzivotaju_skaits_struktura!C20</f>
        <v>1430</v>
      </c>
      <c r="E31" s="90">
        <f>Iedzivotaju_skaits_struktura!D20</f>
        <v>92</v>
      </c>
      <c r="F31" s="90">
        <f>Iedzivotaju_skaits_struktura!E20</f>
        <v>142</v>
      </c>
      <c r="G31" s="90">
        <f>Iedzivotaju_skaits_struktura!F20</f>
        <v>307</v>
      </c>
      <c r="H31" s="90">
        <f>PFI!H33</f>
        <v>191.203</v>
      </c>
      <c r="I31" s="32">
        <f t="shared" si="11"/>
        <v>563.92365855937248</v>
      </c>
      <c r="J31" s="32">
        <f t="shared" si="24"/>
        <v>2626.0085599999998</v>
      </c>
      <c r="K31" s="135">
        <f t="shared" si="12"/>
        <v>307.08613978771746</v>
      </c>
      <c r="L31" s="138">
        <f t="shared" si="28"/>
        <v>483846.49904394156</v>
      </c>
      <c r="M31" s="119">
        <f t="shared" si="29"/>
        <v>-132.86743185519691</v>
      </c>
      <c r="N31" s="157">
        <f t="shared" si="13"/>
        <v>79.720459113118139</v>
      </c>
      <c r="O31" s="228">
        <f t="shared" si="30"/>
        <v>209346.60803817821</v>
      </c>
      <c r="P31" s="234">
        <f t="shared" si="15"/>
        <v>693193.10708211979</v>
      </c>
      <c r="Q31" s="212">
        <f t="shared" si="31"/>
        <v>263.97214298574863</v>
      </c>
      <c r="R31" s="32">
        <f t="shared" si="32"/>
        <v>322564.33269596106</v>
      </c>
      <c r="S31" s="235">
        <f t="shared" si="16"/>
        <v>122.83445591508699</v>
      </c>
      <c r="T31" s="234">
        <f t="shared" si="33"/>
        <v>1015757.4397780809</v>
      </c>
      <c r="U31" s="266">
        <f t="shared" si="38"/>
        <v>386.80659890083564</v>
      </c>
      <c r="V31" s="264">
        <f t="shared" si="34"/>
        <v>1294498.4763634612</v>
      </c>
      <c r="W31" s="407">
        <f t="shared" si="35"/>
        <v>87369.07054336647</v>
      </c>
      <c r="X31" s="273">
        <f t="shared" si="19"/>
        <v>33.27067240914343</v>
      </c>
      <c r="Y31" s="412">
        <f t="shared" si="36"/>
        <v>296715.67858154466</v>
      </c>
      <c r="Z31" s="247">
        <f t="shared" si="37"/>
        <v>1103126.5103214474</v>
      </c>
      <c r="AA31" s="257">
        <f t="shared" si="20"/>
        <v>420.0772713099791</v>
      </c>
      <c r="AB31" s="258">
        <f t="shared" si="21"/>
        <v>771.41714008492829</v>
      </c>
      <c r="AC31" s="150"/>
      <c r="AD31" s="318">
        <f>PFI!Q33</f>
        <v>1039673.7592217318</v>
      </c>
      <c r="AE31" s="325">
        <f t="shared" si="39"/>
        <v>63452.751099715591</v>
      </c>
      <c r="AF31" s="368">
        <f t="shared" si="23"/>
        <v>6.1031405801002858E-2</v>
      </c>
      <c r="AG31" s="418"/>
      <c r="AH31" s="418"/>
    </row>
    <row r="32" spans="1:34" ht="14">
      <c r="A32" s="26">
        <v>16</v>
      </c>
      <c r="B32" s="39" t="s">
        <v>18</v>
      </c>
      <c r="C32" s="32">
        <f>Vertetie_ienemumi!J21</f>
        <v>7973619.9953934848</v>
      </c>
      <c r="D32" s="90">
        <f>Iedzivotaju_skaits_struktura!C21</f>
        <v>16343</v>
      </c>
      <c r="E32" s="90">
        <f>Iedzivotaju_skaits_struktura!D21</f>
        <v>936</v>
      </c>
      <c r="F32" s="90">
        <f>Iedzivotaju_skaits_struktura!E21</f>
        <v>1706</v>
      </c>
      <c r="G32" s="90">
        <f>Iedzivotaju_skaits_struktura!F21</f>
        <v>3458</v>
      </c>
      <c r="H32" s="90">
        <f>PFI!H34</f>
        <v>1697.79</v>
      </c>
      <c r="I32" s="32">
        <f t="shared" si="11"/>
        <v>487.89206359869576</v>
      </c>
      <c r="J32" s="32">
        <f t="shared" si="24"/>
        <v>29234.360799999995</v>
      </c>
      <c r="K32" s="135">
        <f t="shared" si="12"/>
        <v>272.74822425375163</v>
      </c>
      <c r="L32" s="138">
        <f t="shared" si="28"/>
        <v>4784171.9972360907</v>
      </c>
      <c r="M32" s="119">
        <f t="shared" si="29"/>
        <v>-167.20534738916274</v>
      </c>
      <c r="N32" s="157">
        <f t="shared" si="13"/>
        <v>100.32320843349764</v>
      </c>
      <c r="O32" s="228">
        <f t="shared" si="30"/>
        <v>2932884.8719584723</v>
      </c>
      <c r="P32" s="234">
        <f t="shared" si="15"/>
        <v>7717056.8691945635</v>
      </c>
      <c r="Q32" s="212">
        <f t="shared" si="31"/>
        <v>263.97214298574863</v>
      </c>
      <c r="R32" s="32">
        <f t="shared" si="32"/>
        <v>3189447.9981573941</v>
      </c>
      <c r="S32" s="235">
        <f t="shared" si="16"/>
        <v>109.09928970150067</v>
      </c>
      <c r="T32" s="234">
        <f t="shared" si="33"/>
        <v>10906504.867351957</v>
      </c>
      <c r="U32" s="266">
        <f t="shared" si="38"/>
        <v>373.07143268724928</v>
      </c>
      <c r="V32" s="264">
        <f t="shared" si="34"/>
        <v>15415009.294212526</v>
      </c>
      <c r="W32" s="407">
        <f t="shared" si="35"/>
        <v>1040399.0881751792</v>
      </c>
      <c r="X32" s="273">
        <f t="shared" si="19"/>
        <v>35.588227678136178</v>
      </c>
      <c r="Y32" s="415">
        <f t="shared" si="36"/>
        <v>3973283.9601336513</v>
      </c>
      <c r="Z32" s="251">
        <f t="shared" si="37"/>
        <v>11946903.955527136</v>
      </c>
      <c r="AA32" s="257">
        <f t="shared" si="20"/>
        <v>408.65966036538543</v>
      </c>
      <c r="AB32" s="258">
        <f t="shared" si="21"/>
        <v>731.01046047403395</v>
      </c>
      <c r="AC32" s="150"/>
      <c r="AD32" s="318">
        <f>PFI!Q34</f>
        <v>11443833.499914996</v>
      </c>
      <c r="AE32" s="325">
        <f t="shared" si="39"/>
        <v>503070.45561213978</v>
      </c>
      <c r="AF32" s="368">
        <f t="shared" si="23"/>
        <v>4.3959959362907197E-2</v>
      </c>
      <c r="AG32" s="418"/>
      <c r="AH32" s="418"/>
    </row>
    <row r="33" spans="1:34" ht="14">
      <c r="A33" s="26">
        <v>17</v>
      </c>
      <c r="B33" s="39" t="s">
        <v>19</v>
      </c>
      <c r="C33" s="32">
        <f>Vertetie_ienemumi!J22</f>
        <v>3390375.2976699406</v>
      </c>
      <c r="D33" s="90">
        <f>Iedzivotaju_skaits_struktura!C22</f>
        <v>5521</v>
      </c>
      <c r="E33" s="90">
        <f>Iedzivotaju_skaits_struktura!D22</f>
        <v>339</v>
      </c>
      <c r="F33" s="90">
        <f>Iedzivotaju_skaits_struktura!E22</f>
        <v>614</v>
      </c>
      <c r="G33" s="90">
        <f>Iedzivotaju_skaits_struktura!F22</f>
        <v>1114</v>
      </c>
      <c r="H33" s="90">
        <f>PFI!H35</f>
        <v>744.89699999999993</v>
      </c>
      <c r="I33" s="32">
        <f t="shared" si="11"/>
        <v>614.0871758141534</v>
      </c>
      <c r="J33" s="32">
        <f t="shared" si="24"/>
        <v>10272.50344</v>
      </c>
      <c r="K33" s="135">
        <f t="shared" si="12"/>
        <v>330.04372473297906</v>
      </c>
      <c r="L33" s="138">
        <f t="shared" si="28"/>
        <v>2034225.1786019644</v>
      </c>
      <c r="M33" s="119">
        <f t="shared" si="29"/>
        <v>-109.90984690993531</v>
      </c>
      <c r="N33" s="157">
        <f t="shared" si="13"/>
        <v>65.945908145961184</v>
      </c>
      <c r="O33" s="228">
        <f t="shared" si="30"/>
        <v>677429.56828331028</v>
      </c>
      <c r="P33" s="234">
        <f t="shared" si="15"/>
        <v>2711654.7468852745</v>
      </c>
      <c r="Q33" s="212">
        <f t="shared" si="31"/>
        <v>263.97214298574863</v>
      </c>
      <c r="R33" s="32">
        <f t="shared" si="32"/>
        <v>1356150.1190679763</v>
      </c>
      <c r="S33" s="235">
        <f t="shared" si="16"/>
        <v>132.01748989319162</v>
      </c>
      <c r="T33" s="234">
        <f t="shared" si="33"/>
        <v>4067804.8659532508</v>
      </c>
      <c r="U33" s="266">
        <f t="shared" si="38"/>
        <v>395.98963287894026</v>
      </c>
      <c r="V33" s="264">
        <f t="shared" si="34"/>
        <v>4828028.2610068936</v>
      </c>
      <c r="W33" s="407">
        <f t="shared" si="35"/>
        <v>325856.19019519194</v>
      </c>
      <c r="X33" s="273">
        <f t="shared" si="19"/>
        <v>31.721205263981098</v>
      </c>
      <c r="Y33" s="416">
        <f t="shared" si="36"/>
        <v>1003285.7584785023</v>
      </c>
      <c r="Z33" s="252">
        <f t="shared" si="37"/>
        <v>4393661.0561484424</v>
      </c>
      <c r="AA33" s="257">
        <f t="shared" si="20"/>
        <v>427.71083814292132</v>
      </c>
      <c r="AB33" s="258">
        <f t="shared" si="21"/>
        <v>795.8089215990658</v>
      </c>
      <c r="AC33" s="150"/>
      <c r="AD33" s="318">
        <f>PFI!Q35</f>
        <v>4319799.2953579947</v>
      </c>
      <c r="AE33" s="325">
        <f t="shared" si="39"/>
        <v>73861.760790447704</v>
      </c>
      <c r="AF33" s="368">
        <f t="shared" si="23"/>
        <v>1.7098424195267192E-2</v>
      </c>
      <c r="AG33" s="418"/>
      <c r="AH33" s="418"/>
    </row>
    <row r="34" spans="1:34" ht="14">
      <c r="A34" s="26">
        <v>18</v>
      </c>
      <c r="B34" s="39" t="s">
        <v>20</v>
      </c>
      <c r="C34" s="32">
        <f>Vertetie_ienemumi!J23</f>
        <v>1864759.4742725494</v>
      </c>
      <c r="D34" s="90">
        <f>Iedzivotaju_skaits_struktura!C23</f>
        <v>3618</v>
      </c>
      <c r="E34" s="90">
        <f>Iedzivotaju_skaits_struktura!D23</f>
        <v>242</v>
      </c>
      <c r="F34" s="90">
        <f>Iedzivotaju_skaits_struktura!E23</f>
        <v>371</v>
      </c>
      <c r="G34" s="90">
        <f>Iedzivotaju_skaits_struktura!F23</f>
        <v>767</v>
      </c>
      <c r="H34" s="90">
        <f>PFI!H36</f>
        <v>544.58300000000008</v>
      </c>
      <c r="I34" s="32">
        <f t="shared" si="11"/>
        <v>515.41168443132926</v>
      </c>
      <c r="J34" s="32">
        <f t="shared" si="24"/>
        <v>6789.0861599999998</v>
      </c>
      <c r="K34" s="135">
        <f t="shared" si="12"/>
        <v>274.67017361767427</v>
      </c>
      <c r="L34" s="138">
        <f t="shared" si="28"/>
        <v>1118855.6845635297</v>
      </c>
      <c r="M34" s="119">
        <f t="shared" si="29"/>
        <v>-165.2833980252401</v>
      </c>
      <c r="N34" s="157">
        <f t="shared" si="13"/>
        <v>99.170038815144054</v>
      </c>
      <c r="O34" s="228">
        <f t="shared" si="30"/>
        <v>673273.93800655729</v>
      </c>
      <c r="P34" s="234">
        <f t="shared" si="15"/>
        <v>1792129.622570087</v>
      </c>
      <c r="Q34" s="212">
        <f t="shared" si="31"/>
        <v>263.97214298574863</v>
      </c>
      <c r="R34" s="32">
        <f t="shared" si="32"/>
        <v>745903.78970901982</v>
      </c>
      <c r="S34" s="235">
        <f t="shared" si="16"/>
        <v>109.86806944706971</v>
      </c>
      <c r="T34" s="234">
        <f t="shared" si="33"/>
        <v>2538033.4122791067</v>
      </c>
      <c r="U34" s="266">
        <f t="shared" si="38"/>
        <v>373.8402124328183</v>
      </c>
      <c r="V34" s="264">
        <f t="shared" si="34"/>
        <v>3566774.3464167952</v>
      </c>
      <c r="W34" s="407">
        <f t="shared" si="35"/>
        <v>240730.88163053384</v>
      </c>
      <c r="X34" s="273">
        <f t="shared" si="19"/>
        <v>35.458510314521305</v>
      </c>
      <c r="Y34" s="416">
        <f t="shared" si="36"/>
        <v>914004.81963709113</v>
      </c>
      <c r="Z34" s="252">
        <f t="shared" si="37"/>
        <v>2778764.2939096405</v>
      </c>
      <c r="AA34" s="257">
        <f t="shared" si="20"/>
        <v>409.29872274733964</v>
      </c>
      <c r="AB34" s="258">
        <f t="shared" si="21"/>
        <v>768.03877664721961</v>
      </c>
      <c r="AC34" s="150"/>
      <c r="AD34" s="318">
        <f>PFI!Q36</f>
        <v>2579077.2263579997</v>
      </c>
      <c r="AE34" s="325">
        <f t="shared" si="39"/>
        <v>199687.06755164079</v>
      </c>
      <c r="AF34" s="368">
        <f t="shared" si="23"/>
        <v>7.7425780628378238E-2</v>
      </c>
      <c r="AG34" s="418"/>
      <c r="AH34" s="418"/>
    </row>
    <row r="35" spans="1:34" ht="14">
      <c r="A35" s="26">
        <v>19</v>
      </c>
      <c r="B35" s="39" t="s">
        <v>21</v>
      </c>
      <c r="C35" s="32">
        <f>Vertetie_ienemumi!J24</f>
        <v>3880267.125685601</v>
      </c>
      <c r="D35" s="90">
        <f>Iedzivotaju_skaits_struktura!C24</f>
        <v>7191</v>
      </c>
      <c r="E35" s="90">
        <f>Iedzivotaju_skaits_struktura!D24</f>
        <v>406</v>
      </c>
      <c r="F35" s="90">
        <f>Iedzivotaju_skaits_struktura!E24</f>
        <v>787</v>
      </c>
      <c r="G35" s="90">
        <f>Iedzivotaju_skaits_struktura!F24</f>
        <v>1671</v>
      </c>
      <c r="H35" s="90">
        <f>PFI!H37</f>
        <v>517.21699999999998</v>
      </c>
      <c r="I35" s="32">
        <f t="shared" si="11"/>
        <v>539.60049029141999</v>
      </c>
      <c r="J35" s="32">
        <f t="shared" si="24"/>
        <v>12729.369840000001</v>
      </c>
      <c r="K35" s="135">
        <f t="shared" si="12"/>
        <v>304.82790385212036</v>
      </c>
      <c r="L35" s="138">
        <f t="shared" si="28"/>
        <v>2328160.2754113604</v>
      </c>
      <c r="M35" s="119">
        <f t="shared" si="29"/>
        <v>-135.12566779079401</v>
      </c>
      <c r="N35" s="157">
        <f t="shared" si="13"/>
        <v>81.075400674476398</v>
      </c>
      <c r="O35" s="228">
        <f t="shared" si="30"/>
        <v>1032038.7601115956</v>
      </c>
      <c r="P35" s="234">
        <f t="shared" si="15"/>
        <v>3360199.0355229559</v>
      </c>
      <c r="Q35" s="212">
        <f t="shared" si="31"/>
        <v>263.97214298574858</v>
      </c>
      <c r="R35" s="32">
        <f t="shared" si="32"/>
        <v>1552106.8502742406</v>
      </c>
      <c r="S35" s="235">
        <f t="shared" si="16"/>
        <v>121.93116154084815</v>
      </c>
      <c r="T35" s="234">
        <f t="shared" si="33"/>
        <v>4912305.885797197</v>
      </c>
      <c r="U35" s="266">
        <f t="shared" si="38"/>
        <v>385.9033045265968</v>
      </c>
      <c r="V35" s="264">
        <f t="shared" si="34"/>
        <v>6303725.4136023261</v>
      </c>
      <c r="W35" s="407">
        <f t="shared" si="35"/>
        <v>425454.83088880609</v>
      </c>
      <c r="X35" s="273">
        <f t="shared" si="19"/>
        <v>33.423086628521276</v>
      </c>
      <c r="Y35" s="416">
        <f t="shared" si="36"/>
        <v>1457493.5910004016</v>
      </c>
      <c r="Z35" s="252">
        <f t="shared" si="37"/>
        <v>5337760.7166860029</v>
      </c>
      <c r="AA35" s="257">
        <f t="shared" si="20"/>
        <v>419.32639115511802</v>
      </c>
      <c r="AB35" s="258">
        <f t="shared" si="21"/>
        <v>742.28350948213085</v>
      </c>
      <c r="AC35" s="150"/>
      <c r="AD35" s="318">
        <f>PFI!Q37</f>
        <v>5155927.2940591499</v>
      </c>
      <c r="AE35" s="325">
        <f t="shared" si="39"/>
        <v>181833.42262685299</v>
      </c>
      <c r="AF35" s="368">
        <f t="shared" si="23"/>
        <v>3.5266870973213349E-2</v>
      </c>
      <c r="AG35" s="418"/>
      <c r="AH35" s="418"/>
    </row>
    <row r="36" spans="1:34" ht="14">
      <c r="A36" s="26">
        <v>20</v>
      </c>
      <c r="B36" s="39" t="s">
        <v>22</v>
      </c>
      <c r="C36" s="32">
        <f>Vertetie_ienemumi!J25</f>
        <v>11969088.604207834</v>
      </c>
      <c r="D36" s="90">
        <f>Iedzivotaju_skaits_struktura!C25</f>
        <v>11684</v>
      </c>
      <c r="E36" s="90">
        <f>Iedzivotaju_skaits_struktura!D25</f>
        <v>1378</v>
      </c>
      <c r="F36" s="90">
        <f>Iedzivotaju_skaits_struktura!E25</f>
        <v>1827</v>
      </c>
      <c r="G36" s="90">
        <f>Iedzivotaju_skaits_struktura!F25</f>
        <v>1477</v>
      </c>
      <c r="H36" s="90">
        <f>PFI!H38</f>
        <v>162.74100000000001</v>
      </c>
      <c r="I36" s="32">
        <f t="shared" si="11"/>
        <v>1024.3999147730087</v>
      </c>
      <c r="J36" s="32">
        <f t="shared" si="24"/>
        <v>22204.886320000001</v>
      </c>
      <c r="K36" s="135">
        <f t="shared" si="12"/>
        <v>539.02949250531594</v>
      </c>
      <c r="L36" s="138">
        <f t="shared" si="28"/>
        <v>7181453.1625247002</v>
      </c>
      <c r="M36" s="119">
        <f t="shared" si="29"/>
        <v>99.075920862401574</v>
      </c>
      <c r="N36" s="157">
        <f t="shared" si="13"/>
        <v>-59.445552517440944</v>
      </c>
      <c r="O36" s="228">
        <f t="shared" si="30"/>
        <v>-1319981.7358793661</v>
      </c>
      <c r="P36" s="234">
        <f t="shared" si="15"/>
        <v>5861471.4266453339</v>
      </c>
      <c r="Q36" s="212">
        <f t="shared" si="31"/>
        <v>263.97214298574863</v>
      </c>
      <c r="R36" s="32">
        <f t="shared" si="32"/>
        <v>4787635.4416831341</v>
      </c>
      <c r="S36" s="235">
        <f t="shared" si="16"/>
        <v>215.61179700212642</v>
      </c>
      <c r="T36" s="234">
        <f t="shared" si="33"/>
        <v>10649106.868328467</v>
      </c>
      <c r="U36" s="266">
        <f t="shared" si="38"/>
        <v>479.583939987875</v>
      </c>
      <c r="V36" s="264">
        <f t="shared" si="34"/>
        <v>5795686.8293745527</v>
      </c>
      <c r="W36" s="407">
        <f t="shared" si="35"/>
        <v>391165.9848881209</v>
      </c>
      <c r="X36" s="273">
        <f t="shared" si="19"/>
        <v>17.616212001760921</v>
      </c>
      <c r="Y36" s="416">
        <f t="shared" si="36"/>
        <v>-928815.75099124515</v>
      </c>
      <c r="Z36" s="252">
        <f t="shared" si="37"/>
        <v>11040272.853216588</v>
      </c>
      <c r="AA36" s="257">
        <f t="shared" si="20"/>
        <v>497.20015198963591</v>
      </c>
      <c r="AB36" s="258">
        <f t="shared" si="21"/>
        <v>944.90524248686995</v>
      </c>
      <c r="AC36" s="150"/>
      <c r="AD36" s="318">
        <f>PFI!Q38</f>
        <v>10333245.954842299</v>
      </c>
      <c r="AE36" s="325">
        <f t="shared" si="39"/>
        <v>707026.89837428927</v>
      </c>
      <c r="AF36" s="368">
        <f t="shared" si="23"/>
        <v>6.8422536486994812E-2</v>
      </c>
      <c r="AG36" s="418"/>
      <c r="AH36" s="418"/>
    </row>
    <row r="37" spans="1:34" ht="14">
      <c r="A37" s="26">
        <v>21</v>
      </c>
      <c r="B37" s="39" t="s">
        <v>23</v>
      </c>
      <c r="C37" s="32">
        <f>Vertetie_ienemumi!J26</f>
        <v>13156694.183552474</v>
      </c>
      <c r="D37" s="90">
        <f>Iedzivotaju_skaits_struktura!C26</f>
        <v>11159</v>
      </c>
      <c r="E37" s="90">
        <f>Iedzivotaju_skaits_struktura!D26</f>
        <v>1310</v>
      </c>
      <c r="F37" s="90">
        <f>Iedzivotaju_skaits_struktura!E26</f>
        <v>1662</v>
      </c>
      <c r="G37" s="90">
        <f>Iedzivotaju_skaits_struktura!F26</f>
        <v>1453</v>
      </c>
      <c r="H37" s="90">
        <f>PFI!H39</f>
        <v>243.09299999999999</v>
      </c>
      <c r="I37" s="32">
        <f t="shared" si="11"/>
        <v>1179.0208964559972</v>
      </c>
      <c r="J37" s="32">
        <f t="shared" si="24"/>
        <v>21087.24136</v>
      </c>
      <c r="K37" s="135">
        <f t="shared" si="12"/>
        <v>623.91727580399231</v>
      </c>
      <c r="L37" s="138">
        <f t="shared" si="28"/>
        <v>7894016.5101314839</v>
      </c>
      <c r="M37" s="119">
        <f t="shared" si="29"/>
        <v>183.96370416107794</v>
      </c>
      <c r="N37" s="157">
        <f t="shared" si="13"/>
        <v>-110.37822249664676</v>
      </c>
      <c r="O37" s="228">
        <f t="shared" si="30"/>
        <v>-2327572.2186745717</v>
      </c>
      <c r="P37" s="234">
        <f t="shared" si="15"/>
        <v>5566444.2914569117</v>
      </c>
      <c r="Q37" s="212">
        <f t="shared" si="31"/>
        <v>263.97214298574858</v>
      </c>
      <c r="R37" s="32">
        <f t="shared" si="32"/>
        <v>5262677.6734209899</v>
      </c>
      <c r="S37" s="235">
        <f t="shared" si="16"/>
        <v>249.56691032159694</v>
      </c>
      <c r="T37" s="234">
        <f t="shared" si="33"/>
        <v>10829121.964877902</v>
      </c>
      <c r="U37" s="266">
        <f t="shared" si="38"/>
        <v>513.53905330734551</v>
      </c>
      <c r="V37" s="264">
        <f t="shared" si="34"/>
        <v>3713921.6743966877</v>
      </c>
      <c r="W37" s="407">
        <f t="shared" si="35"/>
        <v>250662.23768331102</v>
      </c>
      <c r="X37" s="273">
        <f t="shared" si="19"/>
        <v>11.886914623113652</v>
      </c>
      <c r="Y37" s="416">
        <f t="shared" si="36"/>
        <v>-2076909.9809912606</v>
      </c>
      <c r="Z37" s="252">
        <f t="shared" si="37"/>
        <v>11079784.202561213</v>
      </c>
      <c r="AA37" s="257">
        <f t="shared" si="20"/>
        <v>525.42596793045914</v>
      </c>
      <c r="AB37" s="258">
        <f t="shared" si="21"/>
        <v>992.90117416983719</v>
      </c>
      <c r="AC37" s="150"/>
      <c r="AD37" s="318">
        <f>PFI!Q39</f>
        <v>10351004.32529233</v>
      </c>
      <c r="AE37" s="325">
        <f t="shared" si="39"/>
        <v>728779.87726888247</v>
      </c>
      <c r="AF37" s="368">
        <f t="shared" si="23"/>
        <v>7.040668271079098E-2</v>
      </c>
      <c r="AG37" s="418"/>
      <c r="AH37" s="418"/>
    </row>
    <row r="38" spans="1:34" ht="14">
      <c r="A38" s="26">
        <v>22</v>
      </c>
      <c r="B38" s="39" t="s">
        <v>24</v>
      </c>
      <c r="C38" s="32">
        <f>Vertetie_ienemumi!J27</f>
        <v>4327698.7705476684</v>
      </c>
      <c r="D38" s="90">
        <f>Iedzivotaju_skaits_struktura!C27</f>
        <v>5752</v>
      </c>
      <c r="E38" s="90">
        <f>Iedzivotaju_skaits_struktura!D27</f>
        <v>479</v>
      </c>
      <c r="F38" s="90">
        <f>Iedzivotaju_skaits_struktura!E27</f>
        <v>791</v>
      </c>
      <c r="G38" s="90">
        <f>Iedzivotaju_skaits_struktura!F27</f>
        <v>968</v>
      </c>
      <c r="H38" s="90">
        <f>PFI!H40</f>
        <v>178.72499999999999</v>
      </c>
      <c r="I38" s="32">
        <f t="shared" si="11"/>
        <v>752.38156650689643</v>
      </c>
      <c r="J38" s="32">
        <f t="shared" si="24"/>
        <v>10439.502</v>
      </c>
      <c r="K38" s="135">
        <f t="shared" si="12"/>
        <v>414.55030810355402</v>
      </c>
      <c r="L38" s="138">
        <f t="shared" si="28"/>
        <v>2596619.262328601</v>
      </c>
      <c r="M38" s="119">
        <f t="shared" si="29"/>
        <v>-25.403263539360353</v>
      </c>
      <c r="N38" s="157">
        <f t="shared" si="13"/>
        <v>15.241958123616211</v>
      </c>
      <c r="O38" s="228">
        <f t="shared" si="30"/>
        <v>159118.45231540769</v>
      </c>
      <c r="P38" s="234">
        <f t="shared" si="15"/>
        <v>2755737.7146440088</v>
      </c>
      <c r="Q38" s="212">
        <f t="shared" si="31"/>
        <v>263.97214298574863</v>
      </c>
      <c r="R38" s="32">
        <f t="shared" si="32"/>
        <v>1731079.5082190675</v>
      </c>
      <c r="S38" s="235">
        <f t="shared" si="16"/>
        <v>165.82012324142161</v>
      </c>
      <c r="T38" s="234">
        <f t="shared" si="33"/>
        <v>4486817.2228630763</v>
      </c>
      <c r="U38" s="266">
        <f t="shared" si="38"/>
        <v>429.79226622717022</v>
      </c>
      <c r="V38" s="264">
        <f t="shared" si="34"/>
        <v>4024310.1519836755</v>
      </c>
      <c r="W38" s="407">
        <f t="shared" si="35"/>
        <v>271611.16368771024</v>
      </c>
      <c r="X38" s="273">
        <f t="shared" si="19"/>
        <v>26.017636060389684</v>
      </c>
      <c r="Y38" s="416">
        <f t="shared" si="36"/>
        <v>430729.61600311793</v>
      </c>
      <c r="Z38" s="252">
        <f t="shared" si="37"/>
        <v>4758428.3865507869</v>
      </c>
      <c r="AA38" s="257">
        <f t="shared" si="20"/>
        <v>455.80990228755996</v>
      </c>
      <c r="AB38" s="258">
        <f t="shared" si="21"/>
        <v>827.26501852412844</v>
      </c>
      <c r="AC38" s="150"/>
      <c r="AD38" s="318">
        <f>PFI!Q40</f>
        <v>4521558.5951941246</v>
      </c>
      <c r="AE38" s="325">
        <f t="shared" si="39"/>
        <v>236869.79135666229</v>
      </c>
      <c r="AF38" s="368">
        <f t="shared" si="23"/>
        <v>5.2386756993136441E-2</v>
      </c>
      <c r="AG38" s="418"/>
      <c r="AH38" s="418"/>
    </row>
    <row r="39" spans="1:34" ht="14">
      <c r="A39" s="26">
        <v>23</v>
      </c>
      <c r="B39" s="39" t="s">
        <v>25</v>
      </c>
      <c r="C39" s="32">
        <f>Vertetie_ienemumi!J28</f>
        <v>487757.98319170938</v>
      </c>
      <c r="D39" s="90">
        <f>Iedzivotaju_skaits_struktura!C28</f>
        <v>1107</v>
      </c>
      <c r="E39" s="90">
        <f>Iedzivotaju_skaits_struktura!D28</f>
        <v>48</v>
      </c>
      <c r="F39" s="90">
        <f>Iedzivotaju_skaits_struktura!E28</f>
        <v>102</v>
      </c>
      <c r="G39" s="90">
        <f>Iedzivotaju_skaits_struktura!F28</f>
        <v>248</v>
      </c>
      <c r="H39" s="90">
        <f>PFI!H41</f>
        <v>185.387</v>
      </c>
      <c r="I39" s="32">
        <f t="shared" si="11"/>
        <v>440.6124509410202</v>
      </c>
      <c r="J39" s="32">
        <f t="shared" si="24"/>
        <v>2017.14824</v>
      </c>
      <c r="K39" s="135">
        <f t="shared" si="12"/>
        <v>241.80572033303284</v>
      </c>
      <c r="L39" s="138">
        <f t="shared" si="28"/>
        <v>292654.78991502564</v>
      </c>
      <c r="M39" s="119">
        <f t="shared" si="29"/>
        <v>-198.14785130988153</v>
      </c>
      <c r="N39" s="157">
        <f t="shared" si="13"/>
        <v>118.88871078592891</v>
      </c>
      <c r="O39" s="228">
        <f t="shared" si="30"/>
        <v>239816.15371770551</v>
      </c>
      <c r="P39" s="234">
        <f t="shared" si="15"/>
        <v>532470.94363273121</v>
      </c>
      <c r="Q39" s="212">
        <f t="shared" si="31"/>
        <v>263.97214298574863</v>
      </c>
      <c r="R39" s="32">
        <f t="shared" si="32"/>
        <v>195103.19327668377</v>
      </c>
      <c r="S39" s="235">
        <f t="shared" si="16"/>
        <v>96.722288133213141</v>
      </c>
      <c r="T39" s="234">
        <f t="shared" si="33"/>
        <v>727574.13690941501</v>
      </c>
      <c r="U39" s="266">
        <f t="shared" si="38"/>
        <v>360.6944311189618</v>
      </c>
      <c r="V39" s="264">
        <f t="shared" si="34"/>
        <v>1126039.3127471579</v>
      </c>
      <c r="W39" s="407">
        <f t="shared" si="35"/>
        <v>75999.323248633562</v>
      </c>
      <c r="X39" s="273">
        <f t="shared" si="19"/>
        <v>37.676617782257573</v>
      </c>
      <c r="Y39" s="416">
        <f t="shared" si="36"/>
        <v>315815.47696633905</v>
      </c>
      <c r="Z39" s="252">
        <f t="shared" si="37"/>
        <v>803573.46015804855</v>
      </c>
      <c r="AA39" s="257">
        <f t="shared" si="20"/>
        <v>398.37104890121935</v>
      </c>
      <c r="AB39" s="258">
        <f t="shared" si="21"/>
        <v>725.90195136228419</v>
      </c>
      <c r="AC39" s="150"/>
      <c r="AD39" s="318">
        <f>PFI!Q41</f>
        <v>769148.54727735266</v>
      </c>
      <c r="AE39" s="325">
        <f t="shared" si="39"/>
        <v>34424.912880695891</v>
      </c>
      <c r="AF39" s="368">
        <f t="shared" si="23"/>
        <v>4.4757170773518151E-2</v>
      </c>
      <c r="AG39" s="418"/>
      <c r="AH39" s="418"/>
    </row>
    <row r="40" spans="1:34" ht="14">
      <c r="A40" s="26">
        <v>24</v>
      </c>
      <c r="B40" s="39" t="s">
        <v>26</v>
      </c>
      <c r="C40" s="32">
        <f>Vertetie_ienemumi!J29</f>
        <v>5952233.7777688177</v>
      </c>
      <c r="D40" s="90">
        <f>Iedzivotaju_skaits_struktura!C29</f>
        <v>13146</v>
      </c>
      <c r="E40" s="90">
        <f>Iedzivotaju_skaits_struktura!D29</f>
        <v>786</v>
      </c>
      <c r="F40" s="90">
        <f>Iedzivotaju_skaits_struktura!E29</f>
        <v>1327</v>
      </c>
      <c r="G40" s="90">
        <f>Iedzivotaju_skaits_struktura!F29</f>
        <v>2817</v>
      </c>
      <c r="H40" s="90">
        <f>PFI!H42</f>
        <v>1040.144</v>
      </c>
      <c r="I40" s="32">
        <f t="shared" si="11"/>
        <v>452.77907939820614</v>
      </c>
      <c r="J40" s="32">
        <f t="shared" si="24"/>
        <v>22976.858879999996</v>
      </c>
      <c r="K40" s="135">
        <f t="shared" si="12"/>
        <v>259.05341582394828</v>
      </c>
      <c r="L40" s="138">
        <f t="shared" si="28"/>
        <v>3571340.2666612905</v>
      </c>
      <c r="M40" s="119">
        <f t="shared" si="29"/>
        <v>-180.90015581896608</v>
      </c>
      <c r="N40" s="157">
        <f t="shared" si="13"/>
        <v>108.54009349137965</v>
      </c>
      <c r="O40" s="228">
        <f t="shared" si="30"/>
        <v>2493910.4109734362</v>
      </c>
      <c r="P40" s="234">
        <f t="shared" si="15"/>
        <v>6065250.6776347272</v>
      </c>
      <c r="Q40" s="212">
        <f t="shared" si="31"/>
        <v>263.97214298574863</v>
      </c>
      <c r="R40" s="32">
        <f t="shared" si="32"/>
        <v>2380893.5111075272</v>
      </c>
      <c r="S40" s="235">
        <f t="shared" si="16"/>
        <v>103.62136632957932</v>
      </c>
      <c r="T40" s="234">
        <f t="shared" si="33"/>
        <v>8446144.1887422539</v>
      </c>
      <c r="U40" s="266">
        <f t="shared" si="38"/>
        <v>367.59350931532794</v>
      </c>
      <c r="V40" s="264">
        <f t="shared" si="34"/>
        <v>12430149.824198356</v>
      </c>
      <c r="W40" s="407">
        <f t="shared" si="35"/>
        <v>838943.15573537769</v>
      </c>
      <c r="X40" s="273">
        <f t="shared" si="19"/>
        <v>36.51252593389205</v>
      </c>
      <c r="Y40" s="416">
        <f t="shared" si="36"/>
        <v>3332853.5667088139</v>
      </c>
      <c r="Z40" s="252">
        <f t="shared" si="37"/>
        <v>9285087.3444776312</v>
      </c>
      <c r="AA40" s="257">
        <f t="shared" si="20"/>
        <v>404.10603524921999</v>
      </c>
      <c r="AB40" s="258">
        <f t="shared" si="21"/>
        <v>706.3051380250746</v>
      </c>
      <c r="AC40" s="150"/>
      <c r="AD40" s="318">
        <f>PFI!Q42</f>
        <v>8840108.6381321028</v>
      </c>
      <c r="AE40" s="325">
        <f t="shared" si="39"/>
        <v>444978.70634552836</v>
      </c>
      <c r="AF40" s="368">
        <f t="shared" si="23"/>
        <v>5.033633912892177E-2</v>
      </c>
      <c r="AG40" s="418"/>
      <c r="AH40" s="418"/>
    </row>
    <row r="41" spans="1:34" ht="14">
      <c r="A41" s="26">
        <v>25</v>
      </c>
      <c r="B41" s="39" t="s">
        <v>27</v>
      </c>
      <c r="C41" s="32">
        <f>Vertetie_ienemumi!J30</f>
        <v>15482324.217738813</v>
      </c>
      <c r="D41" s="90">
        <f>Iedzivotaju_skaits_struktura!C30</f>
        <v>24597</v>
      </c>
      <c r="E41" s="90">
        <f>Iedzivotaju_skaits_struktura!D30</f>
        <v>1667</v>
      </c>
      <c r="F41" s="90">
        <f>Iedzivotaju_skaits_struktura!E30</f>
        <v>2791</v>
      </c>
      <c r="G41" s="90">
        <f>Iedzivotaju_skaits_struktura!F30</f>
        <v>4897</v>
      </c>
      <c r="H41" s="90">
        <f>PFI!H43</f>
        <v>786.06700000000001</v>
      </c>
      <c r="I41" s="32">
        <f t="shared" si="11"/>
        <v>629.43953399759368</v>
      </c>
      <c r="J41" s="32">
        <f t="shared" si="24"/>
        <v>42415.041839999998</v>
      </c>
      <c r="K41" s="135">
        <f t="shared" si="12"/>
        <v>365.01966156586525</v>
      </c>
      <c r="L41" s="138">
        <f t="shared" si="28"/>
        <v>9289394.530643288</v>
      </c>
      <c r="M41" s="119">
        <f t="shared" si="29"/>
        <v>-74.93391007704912</v>
      </c>
      <c r="N41" s="157">
        <f t="shared" si="13"/>
        <v>44.960346046229468</v>
      </c>
      <c r="O41" s="228">
        <f t="shared" si="30"/>
        <v>1906994.9586917013</v>
      </c>
      <c r="P41" s="234">
        <f t="shared" si="15"/>
        <v>11196389.489334989</v>
      </c>
      <c r="Q41" s="212">
        <f t="shared" si="31"/>
        <v>263.97214298574863</v>
      </c>
      <c r="R41" s="32">
        <f t="shared" si="32"/>
        <v>6192929.6870955257</v>
      </c>
      <c r="S41" s="235">
        <f t="shared" si="16"/>
        <v>146.00786462634611</v>
      </c>
      <c r="T41" s="234">
        <f t="shared" si="33"/>
        <v>17389319.176430516</v>
      </c>
      <c r="U41" s="266">
        <f t="shared" si="38"/>
        <v>409.98000761209471</v>
      </c>
      <c r="V41" s="264">
        <f t="shared" si="34"/>
        <v>18451364.180157967</v>
      </c>
      <c r="W41" s="407">
        <f t="shared" si="35"/>
        <v>1245330.5802307774</v>
      </c>
      <c r="X41" s="273">
        <f t="shared" si="19"/>
        <v>29.360588277349144</v>
      </c>
      <c r="Y41" s="416">
        <f t="shared" si="36"/>
        <v>3152325.5389224784</v>
      </c>
      <c r="Z41" s="252">
        <f t="shared" si="37"/>
        <v>18634649.756661292</v>
      </c>
      <c r="AA41" s="257">
        <f t="shared" si="20"/>
        <v>439.34059588944388</v>
      </c>
      <c r="AB41" s="258">
        <f t="shared" si="21"/>
        <v>757.59847772741762</v>
      </c>
      <c r="AC41" s="150"/>
      <c r="AD41" s="318">
        <f>PFI!Q43</f>
        <v>17799069.429060649</v>
      </c>
      <c r="AE41" s="325">
        <f t="shared" si="39"/>
        <v>835580.32760064304</v>
      </c>
      <c r="AF41" s="368">
        <f t="shared" si="23"/>
        <v>4.6945169292748945E-2</v>
      </c>
      <c r="AG41" s="418"/>
      <c r="AH41" s="418"/>
    </row>
    <row r="42" spans="1:34" ht="14">
      <c r="A42" s="26">
        <v>26</v>
      </c>
      <c r="B42" s="39" t="s">
        <v>28</v>
      </c>
      <c r="C42" s="32">
        <f>Vertetie_ienemumi!J31</f>
        <v>2000332.0831377008</v>
      </c>
      <c r="D42" s="90">
        <f>Iedzivotaju_skaits_struktura!C31</f>
        <v>3187</v>
      </c>
      <c r="E42" s="90">
        <f>Iedzivotaju_skaits_struktura!D31</f>
        <v>218</v>
      </c>
      <c r="F42" s="90">
        <f>Iedzivotaju_skaits_struktura!E31</f>
        <v>342</v>
      </c>
      <c r="G42" s="90">
        <f>Iedzivotaju_skaits_struktura!F31</f>
        <v>681</v>
      </c>
      <c r="H42" s="90">
        <f>PFI!H44</f>
        <v>299.63799999999998</v>
      </c>
      <c r="I42" s="32">
        <f t="shared" si="11"/>
        <v>627.65361880693467</v>
      </c>
      <c r="J42" s="32">
        <f t="shared" si="24"/>
        <v>5771.4297599999991</v>
      </c>
      <c r="K42" s="135">
        <f t="shared" si="12"/>
        <v>346.59212124548168</v>
      </c>
      <c r="L42" s="138">
        <f t="shared" si="28"/>
        <v>1200199.2498826205</v>
      </c>
      <c r="M42" s="119">
        <f t="shared" si="29"/>
        <v>-93.361450397432691</v>
      </c>
      <c r="N42" s="157">
        <f t="shared" si="13"/>
        <v>56.01687023845961</v>
      </c>
      <c r="O42" s="228">
        <f t="shared" si="30"/>
        <v>323297.43195630406</v>
      </c>
      <c r="P42" s="234">
        <f t="shared" si="15"/>
        <v>1523496.6818389245</v>
      </c>
      <c r="Q42" s="212">
        <f t="shared" si="31"/>
        <v>263.97214298574863</v>
      </c>
      <c r="R42" s="32">
        <f t="shared" si="32"/>
        <v>800132.83325508039</v>
      </c>
      <c r="S42" s="235">
        <f t="shared" si="16"/>
        <v>138.63684849819268</v>
      </c>
      <c r="T42" s="234">
        <f t="shared" si="33"/>
        <v>2323629.515094005</v>
      </c>
      <c r="U42" s="266">
        <f t="shared" si="38"/>
        <v>402.60899148394128</v>
      </c>
      <c r="V42" s="264">
        <f t="shared" si="34"/>
        <v>2617036.9112149919</v>
      </c>
      <c r="W42" s="407">
        <f t="shared" si="35"/>
        <v>176630.63084698303</v>
      </c>
      <c r="X42" s="273">
        <f t="shared" si="19"/>
        <v>30.604310923292438</v>
      </c>
      <c r="Y42" s="416">
        <f t="shared" si="36"/>
        <v>499928.06280328706</v>
      </c>
      <c r="Z42" s="252">
        <f t="shared" si="37"/>
        <v>2500260.1459409879</v>
      </c>
      <c r="AA42" s="257">
        <f t="shared" si="20"/>
        <v>433.2133024072337</v>
      </c>
      <c r="AB42" s="258">
        <f t="shared" si="21"/>
        <v>784.51840161311202</v>
      </c>
      <c r="AC42" s="150"/>
      <c r="AD42" s="318">
        <f>PFI!Q44</f>
        <v>2400449.0065336572</v>
      </c>
      <c r="AE42" s="325">
        <f t="shared" si="39"/>
        <v>99811.139407330658</v>
      </c>
      <c r="AF42" s="368">
        <f t="shared" si="23"/>
        <v>4.158019567825022E-2</v>
      </c>
      <c r="AG42" s="418"/>
      <c r="AH42" s="418"/>
    </row>
    <row r="43" spans="1:34" ht="14">
      <c r="A43" s="26">
        <v>27</v>
      </c>
      <c r="B43" s="39" t="s">
        <v>29</v>
      </c>
      <c r="C43" s="32">
        <f>Vertetie_ienemumi!J32</f>
        <v>3572711.9875163273</v>
      </c>
      <c r="D43" s="90">
        <f>Iedzivotaju_skaits_struktura!C32</f>
        <v>6254</v>
      </c>
      <c r="E43" s="90">
        <f>Iedzivotaju_skaits_struktura!D32</f>
        <v>416</v>
      </c>
      <c r="F43" s="90">
        <f>Iedzivotaju_skaits_struktura!E32</f>
        <v>700</v>
      </c>
      <c r="G43" s="90">
        <f>Iedzivotaju_skaits_struktura!F32</f>
        <v>1301</v>
      </c>
      <c r="H43" s="90">
        <f>PFI!H45</f>
        <v>496.214</v>
      </c>
      <c r="I43" s="32">
        <f t="shared" si="11"/>
        <v>571.268306286589</v>
      </c>
      <c r="J43" s="32">
        <f t="shared" si="24"/>
        <v>11226.425279999998</v>
      </c>
      <c r="K43" s="135">
        <f t="shared" si="12"/>
        <v>318.24128325880844</v>
      </c>
      <c r="L43" s="138">
        <f t="shared" si="28"/>
        <v>2143627.1925097965</v>
      </c>
      <c r="M43" s="119">
        <f t="shared" si="29"/>
        <v>-121.71228838410593</v>
      </c>
      <c r="N43" s="157">
        <f t="shared" si="13"/>
        <v>73.027373030463551</v>
      </c>
      <c r="O43" s="228">
        <f t="shared" si="30"/>
        <v>819836.34672118607</v>
      </c>
      <c r="P43" s="234">
        <f t="shared" si="15"/>
        <v>2963463.5392309828</v>
      </c>
      <c r="Q43" s="212">
        <f t="shared" si="31"/>
        <v>263.97214298574863</v>
      </c>
      <c r="R43" s="32">
        <f t="shared" si="32"/>
        <v>1429084.7950065311</v>
      </c>
      <c r="S43" s="235">
        <f t="shared" si="16"/>
        <v>127.2965133035234</v>
      </c>
      <c r="T43" s="234">
        <f t="shared" si="33"/>
        <v>4392548.3342375141</v>
      </c>
      <c r="U43" s="266">
        <f t="shared" si="38"/>
        <v>391.26865628927209</v>
      </c>
      <c r="V43" s="264">
        <f t="shared" si="34"/>
        <v>5408866.2627384663</v>
      </c>
      <c r="W43" s="407">
        <f t="shared" si="35"/>
        <v>365058.45831227337</v>
      </c>
      <c r="X43" s="273">
        <f t="shared" si="19"/>
        <v>32.517782749833032</v>
      </c>
      <c r="Y43" s="416">
        <f t="shared" si="36"/>
        <v>1184894.8050334593</v>
      </c>
      <c r="Z43" s="252">
        <f t="shared" si="37"/>
        <v>4757606.7925497871</v>
      </c>
      <c r="AA43" s="257">
        <f t="shared" si="20"/>
        <v>423.78643903910506</v>
      </c>
      <c r="AB43" s="258">
        <f t="shared" si="21"/>
        <v>760.73021946750669</v>
      </c>
      <c r="AC43" s="150"/>
      <c r="AD43" s="318">
        <f>PFI!Q45</f>
        <v>4457700.5929129841</v>
      </c>
      <c r="AE43" s="325">
        <f t="shared" si="39"/>
        <v>299906.19963680301</v>
      </c>
      <c r="AF43" s="368">
        <f t="shared" si="23"/>
        <v>6.7278228626122871E-2</v>
      </c>
      <c r="AG43" s="418"/>
      <c r="AH43" s="418"/>
    </row>
    <row r="44" spans="1:34" ht="14">
      <c r="A44" s="26">
        <v>28</v>
      </c>
      <c r="B44" s="39" t="s">
        <v>30</v>
      </c>
      <c r="C44" s="32">
        <f>Vertetie_ienemumi!J33</f>
        <v>4593333.3817227054</v>
      </c>
      <c r="D44" s="90">
        <f>Iedzivotaju_skaits_struktura!C33</f>
        <v>7711</v>
      </c>
      <c r="E44" s="90">
        <f>Iedzivotaju_skaits_struktura!D33</f>
        <v>569</v>
      </c>
      <c r="F44" s="90">
        <f>Iedzivotaju_skaits_struktura!E33</f>
        <v>884</v>
      </c>
      <c r="G44" s="90">
        <f>Iedzivotaju_skaits_struktura!F33</f>
        <v>1535</v>
      </c>
      <c r="H44" s="90">
        <f>PFI!H46</f>
        <v>700.89</v>
      </c>
      <c r="I44" s="32">
        <f t="shared" si="11"/>
        <v>595.68582307388215</v>
      </c>
      <c r="J44" s="32">
        <f t="shared" si="24"/>
        <v>14125.552799999999</v>
      </c>
      <c r="K44" s="135">
        <f t="shared" si="12"/>
        <v>325.17901754065906</v>
      </c>
      <c r="L44" s="138">
        <f t="shared" si="28"/>
        <v>2756000.0290336232</v>
      </c>
      <c r="M44" s="119">
        <f t="shared" si="29"/>
        <v>-114.77455410225531</v>
      </c>
      <c r="N44" s="157">
        <f t="shared" si="13"/>
        <v>68.864732461353185</v>
      </c>
      <c r="O44" s="228">
        <f t="shared" si="30"/>
        <v>972752.41444071836</v>
      </c>
      <c r="P44" s="234">
        <f t="shared" si="15"/>
        <v>3728752.4434743416</v>
      </c>
      <c r="Q44" s="212">
        <f t="shared" si="31"/>
        <v>263.97214298574863</v>
      </c>
      <c r="R44" s="32">
        <f t="shared" si="32"/>
        <v>1837333.3526890823</v>
      </c>
      <c r="S44" s="235">
        <f t="shared" si="16"/>
        <v>130.07160701626364</v>
      </c>
      <c r="T44" s="234">
        <f t="shared" si="33"/>
        <v>5566085.7961634239</v>
      </c>
      <c r="U44" s="266">
        <f t="shared" si="38"/>
        <v>394.04375000201225</v>
      </c>
      <c r="V44" s="264">
        <f t="shared" si="34"/>
        <v>6707660.0010351697</v>
      </c>
      <c r="W44" s="407">
        <f t="shared" si="35"/>
        <v>452717.42726007977</v>
      </c>
      <c r="X44" s="273">
        <f t="shared" si="19"/>
        <v>32.049537010691701</v>
      </c>
      <c r="Y44" s="416">
        <f t="shared" si="36"/>
        <v>1425469.8417007981</v>
      </c>
      <c r="Z44" s="252">
        <f t="shared" si="37"/>
        <v>6018803.2234235033</v>
      </c>
      <c r="AA44" s="257">
        <f t="shared" si="20"/>
        <v>426.09328701270391</v>
      </c>
      <c r="AB44" s="258">
        <f t="shared" si="21"/>
        <v>780.54768816281978</v>
      </c>
      <c r="AC44" s="150"/>
      <c r="AD44" s="318">
        <f>PFI!Q46</f>
        <v>5778472.0965576088</v>
      </c>
      <c r="AE44" s="325">
        <f t="shared" si="39"/>
        <v>240331.12686589453</v>
      </c>
      <c r="AF44" s="368">
        <f t="shared" si="23"/>
        <v>4.1590773971040829E-2</v>
      </c>
      <c r="AG44" s="418"/>
      <c r="AH44" s="418"/>
    </row>
    <row r="45" spans="1:34" ht="14">
      <c r="A45" s="26">
        <v>29</v>
      </c>
      <c r="B45" s="39" t="s">
        <v>31</v>
      </c>
      <c r="C45" s="32">
        <f>Vertetie_ienemumi!J34</f>
        <v>10304404.827915328</v>
      </c>
      <c r="D45" s="90">
        <f>Iedzivotaju_skaits_struktura!C34</f>
        <v>9208</v>
      </c>
      <c r="E45" s="90">
        <f>Iedzivotaju_skaits_struktura!D34</f>
        <v>606</v>
      </c>
      <c r="F45" s="90">
        <f>Iedzivotaju_skaits_struktura!E34</f>
        <v>808</v>
      </c>
      <c r="G45" s="90">
        <f>Iedzivotaju_skaits_struktura!F34</f>
        <v>1904</v>
      </c>
      <c r="H45" s="90">
        <f>PFI!H47</f>
        <v>80.683000000000007</v>
      </c>
      <c r="I45" s="32">
        <f t="shared" si="11"/>
        <v>1119.070897905661</v>
      </c>
      <c r="J45" s="32">
        <f t="shared" si="24"/>
        <v>14791.718160000002</v>
      </c>
      <c r="K45" s="135">
        <f t="shared" si="12"/>
        <v>696.63339420437728</v>
      </c>
      <c r="L45" s="138">
        <f t="shared" si="28"/>
        <v>6182642.8967491966</v>
      </c>
      <c r="M45" s="119">
        <f t="shared" si="29"/>
        <v>256.67982256146291</v>
      </c>
      <c r="N45" s="157">
        <f t="shared" si="13"/>
        <v>-154.00789353687773</v>
      </c>
      <c r="O45" s="228">
        <f t="shared" si="30"/>
        <v>-2278041.3556127814</v>
      </c>
      <c r="P45" s="234">
        <f t="shared" si="15"/>
        <v>3904601.5411364152</v>
      </c>
      <c r="Q45" s="212">
        <f t="shared" si="31"/>
        <v>263.97214298574863</v>
      </c>
      <c r="R45" s="32">
        <f t="shared" si="32"/>
        <v>4121761.931166131</v>
      </c>
      <c r="S45" s="235">
        <f t="shared" si="16"/>
        <v>278.65335768175089</v>
      </c>
      <c r="T45" s="234">
        <f t="shared" si="33"/>
        <v>8026363.4723025467</v>
      </c>
      <c r="U45" s="266">
        <f t="shared" si="38"/>
        <v>542.62550066749952</v>
      </c>
      <c r="V45" s="264">
        <f t="shared" si="34"/>
        <v>1529546.8349023936</v>
      </c>
      <c r="W45" s="407">
        <f t="shared" si="35"/>
        <v>103233.09587306838</v>
      </c>
      <c r="X45" s="273">
        <f t="shared" si="19"/>
        <v>6.9791145799568399</v>
      </c>
      <c r="Y45" s="416">
        <f t="shared" si="36"/>
        <v>-2174808.2597397128</v>
      </c>
      <c r="Z45" s="252">
        <f t="shared" si="37"/>
        <v>8129596.5681756148</v>
      </c>
      <c r="AA45" s="257">
        <f t="shared" si="20"/>
        <v>549.60461524745642</v>
      </c>
      <c r="AB45" s="258">
        <f t="shared" si="21"/>
        <v>882.88407560551855</v>
      </c>
      <c r="AC45" s="150"/>
      <c r="AD45" s="318">
        <f>PFI!Q47</f>
        <v>7034922.1851483686</v>
      </c>
      <c r="AE45" s="325">
        <f t="shared" si="39"/>
        <v>1094674.3830272462</v>
      </c>
      <c r="AF45" s="368">
        <f t="shared" si="23"/>
        <v>0.15560575571656576</v>
      </c>
      <c r="AG45" s="418"/>
      <c r="AH45" s="418"/>
    </row>
    <row r="46" spans="1:34" ht="14">
      <c r="A46" s="26">
        <v>30</v>
      </c>
      <c r="B46" s="39" t="s">
        <v>32</v>
      </c>
      <c r="C46" s="32">
        <f>Vertetie_ienemumi!J35</f>
        <v>12108301.683003854</v>
      </c>
      <c r="D46" s="90">
        <f>Iedzivotaju_skaits_struktura!C35</f>
        <v>18423</v>
      </c>
      <c r="E46" s="90">
        <f>Iedzivotaju_skaits_struktura!D35</f>
        <v>1397</v>
      </c>
      <c r="F46" s="90">
        <f>Iedzivotaju_skaits_struktura!E35</f>
        <v>1983</v>
      </c>
      <c r="G46" s="90">
        <f>Iedzivotaju_skaits_struktura!F35</f>
        <v>3870</v>
      </c>
      <c r="H46" s="90">
        <f>PFI!H48</f>
        <v>172.68299999999999</v>
      </c>
      <c r="I46" s="32">
        <f t="shared" si="11"/>
        <v>657.23832616858567</v>
      </c>
      <c r="J46" s="32">
        <f t="shared" si="24"/>
        <v>31282.838159999996</v>
      </c>
      <c r="K46" s="135">
        <f t="shared" si="12"/>
        <v>387.05892416392743</v>
      </c>
      <c r="L46" s="138">
        <f t="shared" si="28"/>
        <v>7264981.0098023126</v>
      </c>
      <c r="M46" s="119">
        <f t="shared" si="29"/>
        <v>-52.89464747898694</v>
      </c>
      <c r="N46" s="157">
        <f t="shared" si="13"/>
        <v>31.736788487392161</v>
      </c>
      <c r="O46" s="228">
        <f t="shared" si="30"/>
        <v>992816.81796924002</v>
      </c>
      <c r="P46" s="234">
        <f t="shared" si="15"/>
        <v>8257797.8277715528</v>
      </c>
      <c r="Q46" s="212">
        <f t="shared" si="31"/>
        <v>263.97214298574863</v>
      </c>
      <c r="R46" s="32">
        <f t="shared" si="32"/>
        <v>4843320.6732015414</v>
      </c>
      <c r="S46" s="235">
        <f t="shared" si="16"/>
        <v>154.82356966557097</v>
      </c>
      <c r="T46" s="234">
        <f t="shared" si="33"/>
        <v>13101118.500973094</v>
      </c>
      <c r="U46" s="266">
        <f t="shared" si="38"/>
        <v>418.7957126513196</v>
      </c>
      <c r="V46" s="264">
        <f t="shared" si="34"/>
        <v>12919189.420922749</v>
      </c>
      <c r="W46" s="407">
        <f t="shared" si="35"/>
        <v>871949.71063279454</v>
      </c>
      <c r="X46" s="273">
        <f t="shared" si="19"/>
        <v>27.873101096936871</v>
      </c>
      <c r="Y46" s="416">
        <f t="shared" si="36"/>
        <v>1864766.5286020346</v>
      </c>
      <c r="Z46" s="252">
        <f t="shared" si="37"/>
        <v>13973068.211605888</v>
      </c>
      <c r="AA46" s="257">
        <f t="shared" si="20"/>
        <v>446.66881374825647</v>
      </c>
      <c r="AB46" s="258">
        <f t="shared" si="21"/>
        <v>758.45780880453174</v>
      </c>
      <c r="AC46" s="150"/>
      <c r="AD46" s="318">
        <f>PFI!Q48</f>
        <v>13341485.88123899</v>
      </c>
      <c r="AE46" s="325">
        <f t="shared" si="39"/>
        <v>631582.33036689833</v>
      </c>
      <c r="AF46" s="368">
        <f t="shared" si="23"/>
        <v>4.7339729321682178E-2</v>
      </c>
      <c r="AG46" s="418"/>
      <c r="AH46" s="418"/>
    </row>
    <row r="47" spans="1:34" ht="14">
      <c r="A47" s="26">
        <v>31</v>
      </c>
      <c r="B47" s="39" t="s">
        <v>33</v>
      </c>
      <c r="C47" s="32">
        <f>Vertetie_ienemumi!J36</f>
        <v>1344797.8347145964</v>
      </c>
      <c r="D47" s="90">
        <f>Iedzivotaju_skaits_struktura!C36</f>
        <v>2601</v>
      </c>
      <c r="E47" s="90">
        <f>Iedzivotaju_skaits_struktura!D36</f>
        <v>116</v>
      </c>
      <c r="F47" s="90">
        <f>Iedzivotaju_skaits_struktura!E36</f>
        <v>263</v>
      </c>
      <c r="G47" s="90">
        <f>Iedzivotaju_skaits_struktura!F36</f>
        <v>590</v>
      </c>
      <c r="H47" s="90">
        <f>PFI!H49</f>
        <v>190.13499999999999</v>
      </c>
      <c r="I47" s="32">
        <f t="shared" si="11"/>
        <v>517.03107832164415</v>
      </c>
      <c r="J47" s="32">
        <f t="shared" si="24"/>
        <v>4455.4251999999997</v>
      </c>
      <c r="K47" s="135">
        <f t="shared" si="12"/>
        <v>301.8337811427283</v>
      </c>
      <c r="L47" s="138">
        <f t="shared" si="28"/>
        <v>806878.70082875784</v>
      </c>
      <c r="M47" s="119">
        <f t="shared" si="29"/>
        <v>-138.11979050018607</v>
      </c>
      <c r="N47" s="157">
        <f t="shared" si="13"/>
        <v>82.871874300111642</v>
      </c>
      <c r="O47" s="228">
        <f t="shared" si="30"/>
        <v>369229.43712794973</v>
      </c>
      <c r="P47" s="234">
        <f t="shared" si="15"/>
        <v>1176108.1379567075</v>
      </c>
      <c r="Q47" s="212">
        <f t="shared" si="31"/>
        <v>263.97214298574863</v>
      </c>
      <c r="R47" s="32">
        <f t="shared" si="32"/>
        <v>537919.13388583856</v>
      </c>
      <c r="S47" s="235">
        <f t="shared" si="16"/>
        <v>120.73351245709132</v>
      </c>
      <c r="T47" s="234">
        <f t="shared" si="33"/>
        <v>1714027.2718425461</v>
      </c>
      <c r="U47" s="266">
        <f t="shared" si="38"/>
        <v>384.70565544283994</v>
      </c>
      <c r="V47" s="264">
        <f t="shared" si="34"/>
        <v>2219716.164523202</v>
      </c>
      <c r="W47" s="407">
        <f t="shared" si="35"/>
        <v>149814.41979698918</v>
      </c>
      <c r="X47" s="273">
        <f t="shared" si="19"/>
        <v>33.625167761090275</v>
      </c>
      <c r="Y47" s="416">
        <f t="shared" si="36"/>
        <v>519043.85692493891</v>
      </c>
      <c r="Z47" s="252">
        <f t="shared" si="37"/>
        <v>1863841.6916395351</v>
      </c>
      <c r="AA47" s="257">
        <f t="shared" si="20"/>
        <v>418.33082320393021</v>
      </c>
      <c r="AB47" s="258">
        <f t="shared" si="21"/>
        <v>716.58657886948674</v>
      </c>
      <c r="AC47" s="150"/>
      <c r="AD47" s="318">
        <f>PFI!Q49</f>
        <v>1809717.1658726158</v>
      </c>
      <c r="AE47" s="325">
        <f t="shared" si="39"/>
        <v>54124.525766919367</v>
      </c>
      <c r="AF47" s="368">
        <f t="shared" si="23"/>
        <v>2.9907726349504671E-2</v>
      </c>
      <c r="AG47" s="418"/>
      <c r="AH47" s="418"/>
    </row>
    <row r="48" spans="1:34" ht="14">
      <c r="A48" s="26">
        <v>32</v>
      </c>
      <c r="B48" s="39" t="s">
        <v>34</v>
      </c>
      <c r="C48" s="32">
        <f>Vertetie_ienemumi!J37</f>
        <v>1073203.0331698013</v>
      </c>
      <c r="D48" s="90">
        <f>Iedzivotaju_skaits_struktura!C37</f>
        <v>2765</v>
      </c>
      <c r="E48" s="90">
        <f>Iedzivotaju_skaits_struktura!D37</f>
        <v>144</v>
      </c>
      <c r="F48" s="90">
        <f>Iedzivotaju_skaits_struktura!E37</f>
        <v>246</v>
      </c>
      <c r="G48" s="90">
        <f>Iedzivotaju_skaits_struktura!F37</f>
        <v>573</v>
      </c>
      <c r="H48" s="90">
        <f>PFI!H50</f>
        <v>508.93900000000002</v>
      </c>
      <c r="I48" s="32">
        <f t="shared" si="11"/>
        <v>388.13852917533501</v>
      </c>
      <c r="J48" s="32">
        <f t="shared" si="24"/>
        <v>5101.5272800000002</v>
      </c>
      <c r="K48" s="135">
        <f t="shared" si="12"/>
        <v>210.36896879434138</v>
      </c>
      <c r="L48" s="138">
        <f t="shared" si="28"/>
        <v>643921.81990188081</v>
      </c>
      <c r="M48" s="119">
        <f t="shared" si="29"/>
        <v>-229.58460284857298</v>
      </c>
      <c r="N48" s="157">
        <f t="shared" si="13"/>
        <v>137.75076170914377</v>
      </c>
      <c r="O48" s="228">
        <f t="shared" si="30"/>
        <v>702739.26869997638</v>
      </c>
      <c r="P48" s="234">
        <f t="shared" si="15"/>
        <v>1346661.0886018572</v>
      </c>
      <c r="Q48" s="212">
        <f t="shared" si="31"/>
        <v>263.97214298574858</v>
      </c>
      <c r="R48" s="32">
        <f t="shared" si="32"/>
        <v>429281.21326792054</v>
      </c>
      <c r="S48" s="235">
        <f t="shared" si="16"/>
        <v>84.147587517736554</v>
      </c>
      <c r="T48" s="234">
        <f t="shared" si="33"/>
        <v>1775942.3018697777</v>
      </c>
      <c r="U48" s="266">
        <f t="shared" si="38"/>
        <v>348.11973050348513</v>
      </c>
      <c r="V48" s="264">
        <f t="shared" si="34"/>
        <v>3008217.8393102325</v>
      </c>
      <c r="W48" s="407">
        <f t="shared" si="35"/>
        <v>203032.44956366773</v>
      </c>
      <c r="X48" s="273">
        <f t="shared" si="19"/>
        <v>39.798365944182059</v>
      </c>
      <c r="Y48" s="416">
        <f t="shared" si="36"/>
        <v>905771.71826364414</v>
      </c>
      <c r="Z48" s="252">
        <f t="shared" si="37"/>
        <v>1978974.7514334454</v>
      </c>
      <c r="AA48" s="257">
        <f t="shared" si="20"/>
        <v>387.91809644766721</v>
      </c>
      <c r="AB48" s="258">
        <f t="shared" si="21"/>
        <v>715.72323740811771</v>
      </c>
      <c r="AC48" s="150"/>
      <c r="AD48" s="318">
        <f>PFI!Q50</f>
        <v>1878986.1968505834</v>
      </c>
      <c r="AE48" s="325">
        <f t="shared" si="39"/>
        <v>99988.554582861951</v>
      </c>
      <c r="AF48" s="368">
        <f t="shared" si="23"/>
        <v>5.3214097448110786E-2</v>
      </c>
      <c r="AG48" s="418"/>
      <c r="AH48" s="418"/>
    </row>
    <row r="49" spans="1:34" ht="14">
      <c r="A49" s="26">
        <v>33</v>
      </c>
      <c r="B49" s="39" t="s">
        <v>35</v>
      </c>
      <c r="C49" s="32">
        <f>Vertetie_ienemumi!J38</f>
        <v>2894737.6341117718</v>
      </c>
      <c r="D49" s="90">
        <f>Iedzivotaju_skaits_struktura!C38</f>
        <v>7608</v>
      </c>
      <c r="E49" s="90">
        <f>Iedzivotaju_skaits_struktura!D38</f>
        <v>365</v>
      </c>
      <c r="F49" s="90">
        <f>Iedzivotaju_skaits_struktura!E38</f>
        <v>775</v>
      </c>
      <c r="G49" s="90">
        <f>Iedzivotaju_skaits_struktura!F38</f>
        <v>1695</v>
      </c>
      <c r="H49" s="90">
        <f>PFI!H51</f>
        <v>947.40300000000002</v>
      </c>
      <c r="I49" s="32">
        <f t="shared" si="11"/>
        <v>380.48601920501733</v>
      </c>
      <c r="J49" s="32">
        <f t="shared" si="24"/>
        <v>13682.95256</v>
      </c>
      <c r="K49" s="135">
        <f t="shared" si="12"/>
        <v>211.55796758179886</v>
      </c>
      <c r="L49" s="138">
        <f t="shared" si="28"/>
        <v>1736842.580467063</v>
      </c>
      <c r="M49" s="119">
        <f t="shared" si="29"/>
        <v>-228.39560406111551</v>
      </c>
      <c r="N49" s="157">
        <f t="shared" si="13"/>
        <v>137.0373624366693</v>
      </c>
      <c r="O49" s="228">
        <f t="shared" si="30"/>
        <v>1875075.7291684719</v>
      </c>
      <c r="P49" s="234">
        <f t="shared" si="15"/>
        <v>3611918.3096355349</v>
      </c>
      <c r="Q49" s="212">
        <f t="shared" si="31"/>
        <v>263.97214298574863</v>
      </c>
      <c r="R49" s="32">
        <f t="shared" si="32"/>
        <v>1157895.0536447088</v>
      </c>
      <c r="S49" s="235">
        <f t="shared" si="16"/>
        <v>84.623187032719557</v>
      </c>
      <c r="T49" s="234">
        <f t="shared" si="33"/>
        <v>4769813.3632802442</v>
      </c>
      <c r="U49" s="266">
        <f t="shared" si="38"/>
        <v>348.59533001846819</v>
      </c>
      <c r="V49" s="264">
        <f t="shared" si="34"/>
        <v>8052158.2875225255</v>
      </c>
      <c r="W49" s="407">
        <f t="shared" si="35"/>
        <v>543461.11509163445</v>
      </c>
      <c r="X49" s="273">
        <f t="shared" si="19"/>
        <v>39.71811732216036</v>
      </c>
      <c r="Y49" s="416">
        <f t="shared" si="36"/>
        <v>2418536.8442601063</v>
      </c>
      <c r="Z49" s="252">
        <f t="shared" si="37"/>
        <v>5313274.4783718791</v>
      </c>
      <c r="AA49" s="257">
        <f t="shared" si="20"/>
        <v>388.31344734062861</v>
      </c>
      <c r="AB49" s="258">
        <f t="shared" si="21"/>
        <v>698.37992617926909</v>
      </c>
      <c r="AC49" s="150"/>
      <c r="AD49" s="318">
        <f>PFI!Q51</f>
        <v>5088384.1093921205</v>
      </c>
      <c r="AE49" s="325">
        <f t="shared" si="39"/>
        <v>224890.36897975858</v>
      </c>
      <c r="AF49" s="368">
        <f t="shared" si="23"/>
        <v>4.4196814577079024E-2</v>
      </c>
      <c r="AG49" s="418"/>
      <c r="AH49" s="418"/>
    </row>
    <row r="50" spans="1:34" ht="14">
      <c r="A50" s="26">
        <v>34</v>
      </c>
      <c r="B50" s="39" t="s">
        <v>36</v>
      </c>
      <c r="C50" s="32">
        <f>Vertetie_ienemumi!J39</f>
        <v>8896864.524053853</v>
      </c>
      <c r="D50" s="90">
        <f>Iedzivotaju_skaits_struktura!C39</f>
        <v>23236</v>
      </c>
      <c r="E50" s="90">
        <f>Iedzivotaju_skaits_struktura!D39</f>
        <v>1085</v>
      </c>
      <c r="F50" s="90">
        <f>Iedzivotaju_skaits_struktura!E39</f>
        <v>1985</v>
      </c>
      <c r="G50" s="90">
        <f>Iedzivotaju_skaits_struktura!F39</f>
        <v>5087</v>
      </c>
      <c r="H50" s="90">
        <f>PFI!H52</f>
        <v>1872.386</v>
      </c>
      <c r="I50" s="32">
        <f t="shared" si="11"/>
        <v>382.89139800541631</v>
      </c>
      <c r="J50" s="32">
        <f t="shared" si="24"/>
        <v>38856.406719999999</v>
      </c>
      <c r="K50" s="135">
        <f t="shared" si="12"/>
        <v>228.96776297831209</v>
      </c>
      <c r="L50" s="138">
        <f t="shared" si="28"/>
        <v>5338118.7144323112</v>
      </c>
      <c r="M50" s="119">
        <f t="shared" si="29"/>
        <v>-210.98580866460227</v>
      </c>
      <c r="N50" s="157">
        <f t="shared" si="13"/>
        <v>126.59148519876136</v>
      </c>
      <c r="O50" s="228">
        <f t="shared" si="30"/>
        <v>4918890.236171931</v>
      </c>
      <c r="P50" s="234">
        <f t="shared" si="15"/>
        <v>10257008.950604241</v>
      </c>
      <c r="Q50" s="212">
        <f t="shared" si="31"/>
        <v>263.97214298574858</v>
      </c>
      <c r="R50" s="32">
        <f t="shared" si="32"/>
        <v>3558745.8096215413</v>
      </c>
      <c r="S50" s="235">
        <f t="shared" si="16"/>
        <v>91.587105191324838</v>
      </c>
      <c r="T50" s="234">
        <f t="shared" si="33"/>
        <v>13815754.760225782</v>
      </c>
      <c r="U50" s="266">
        <f t="shared" si="38"/>
        <v>355.55924817707341</v>
      </c>
      <c r="V50" s="264">
        <f t="shared" si="34"/>
        <v>22189776.929048687</v>
      </c>
      <c r="W50" s="407">
        <f t="shared" si="35"/>
        <v>1497645.7842591421</v>
      </c>
      <c r="X50" s="273">
        <f t="shared" si="19"/>
        <v>38.543084929371005</v>
      </c>
      <c r="Y50" s="416">
        <f t="shared" si="36"/>
        <v>6416536.0204310734</v>
      </c>
      <c r="Z50" s="252">
        <f t="shared" si="37"/>
        <v>15313400.544484925</v>
      </c>
      <c r="AA50" s="257">
        <f t="shared" si="20"/>
        <v>394.10233310644441</v>
      </c>
      <c r="AB50" s="258">
        <f t="shared" si="21"/>
        <v>659.03772355331921</v>
      </c>
      <c r="AC50" s="150"/>
      <c r="AD50" s="318">
        <f>PFI!Q52</f>
        <v>14621785.279557943</v>
      </c>
      <c r="AE50" s="325">
        <f t="shared" si="39"/>
        <v>691615.26492698118</v>
      </c>
      <c r="AF50" s="368">
        <f t="shared" si="23"/>
        <v>4.7300329727444135E-2</v>
      </c>
      <c r="AG50" s="418"/>
      <c r="AH50" s="418"/>
    </row>
    <row r="51" spans="1:34" ht="14">
      <c r="A51" s="26">
        <v>35</v>
      </c>
      <c r="B51" s="39" t="s">
        <v>37</v>
      </c>
      <c r="C51" s="32">
        <f>Vertetie_ienemumi!J40</f>
        <v>15252331.722856667</v>
      </c>
      <c r="D51" s="90">
        <f>Iedzivotaju_skaits_struktura!C40</f>
        <v>21324</v>
      </c>
      <c r="E51" s="90">
        <f>Iedzivotaju_skaits_struktura!D40</f>
        <v>1482</v>
      </c>
      <c r="F51" s="90">
        <f>Iedzivotaju_skaits_struktura!E40</f>
        <v>2363</v>
      </c>
      <c r="G51" s="90">
        <f>Iedzivotaju_skaits_struktura!F40</f>
        <v>4312</v>
      </c>
      <c r="H51" s="90">
        <f>PFI!H53</f>
        <v>887.54399999999998</v>
      </c>
      <c r="I51" s="32">
        <f t="shared" si="11"/>
        <v>715.26597837444513</v>
      </c>
      <c r="J51" s="32">
        <f t="shared" si="24"/>
        <v>37035.206879999998</v>
      </c>
      <c r="K51" s="135">
        <f t="shared" si="12"/>
        <v>411.83330694699953</v>
      </c>
      <c r="L51" s="138">
        <f t="shared" si="28"/>
        <v>9151399.0337140001</v>
      </c>
      <c r="M51" s="119">
        <f t="shared" si="29"/>
        <v>-28.120264695914841</v>
      </c>
      <c r="N51" s="157">
        <f t="shared" si="13"/>
        <v>16.872158817548904</v>
      </c>
      <c r="O51" s="228">
        <f t="shared" si="30"/>
        <v>624863.8923201398</v>
      </c>
      <c r="P51" s="234">
        <f t="shared" si="15"/>
        <v>9776262.9260341395</v>
      </c>
      <c r="Q51" s="212">
        <f t="shared" si="31"/>
        <v>263.97214298574858</v>
      </c>
      <c r="R51" s="32">
        <f t="shared" si="32"/>
        <v>6100932.6891426668</v>
      </c>
      <c r="S51" s="235">
        <f t="shared" si="16"/>
        <v>164.73332277879979</v>
      </c>
      <c r="T51" s="234">
        <f t="shared" si="33"/>
        <v>15877195.615176806</v>
      </c>
      <c r="U51" s="266">
        <f t="shared" si="38"/>
        <v>428.70546576454842</v>
      </c>
      <c r="V51" s="264">
        <f t="shared" si="34"/>
        <v>14377278.799709849</v>
      </c>
      <c r="W51" s="407">
        <f t="shared" si="35"/>
        <v>970359.95685545227</v>
      </c>
      <c r="X51" s="273">
        <f t="shared" si="19"/>
        <v>26.201013538268437</v>
      </c>
      <c r="Y51" s="416">
        <f t="shared" si="36"/>
        <v>1595223.849175592</v>
      </c>
      <c r="Z51" s="252">
        <f t="shared" si="37"/>
        <v>16847555.572032258</v>
      </c>
      <c r="AA51" s="257">
        <f t="shared" si="20"/>
        <v>454.90647930281682</v>
      </c>
      <c r="AB51" s="258">
        <f t="shared" si="21"/>
        <v>790.07482517502615</v>
      </c>
      <c r="AC51" s="150"/>
      <c r="AD51" s="318">
        <f>PFI!Q53</f>
        <v>16364339.360235257</v>
      </c>
      <c r="AE51" s="325">
        <f t="shared" si="39"/>
        <v>483216.21179700084</v>
      </c>
      <c r="AF51" s="368">
        <f t="shared" si="23"/>
        <v>2.9528611034014496E-2</v>
      </c>
      <c r="AG51" s="418"/>
      <c r="AH51" s="418"/>
    </row>
    <row r="52" spans="1:34" ht="14">
      <c r="A52" s="26">
        <v>36</v>
      </c>
      <c r="B52" s="39" t="s">
        <v>38</v>
      </c>
      <c r="C52" s="32">
        <f>Vertetie_ienemumi!J41</f>
        <v>2215392.1073503029</v>
      </c>
      <c r="D52" s="90">
        <f>Iedzivotaju_skaits_struktura!C41</f>
        <v>4071</v>
      </c>
      <c r="E52" s="90">
        <f>Iedzivotaju_skaits_struktura!D41</f>
        <v>272</v>
      </c>
      <c r="F52" s="90">
        <f>Iedzivotaju_skaits_struktura!E41</f>
        <v>417</v>
      </c>
      <c r="G52" s="90">
        <f>Iedzivotaju_skaits_struktura!F41</f>
        <v>899</v>
      </c>
      <c r="H52" s="90">
        <f>PFI!H54</f>
        <v>675.05399999999997</v>
      </c>
      <c r="I52" s="32">
        <f t="shared" si="11"/>
        <v>544.18867780651021</v>
      </c>
      <c r="J52" s="32">
        <f t="shared" si="24"/>
        <v>7758.24208</v>
      </c>
      <c r="K52" s="135">
        <f t="shared" si="12"/>
        <v>285.55336176752849</v>
      </c>
      <c r="L52" s="138">
        <f t="shared" si="28"/>
        <v>1329235.2644101817</v>
      </c>
      <c r="M52" s="119">
        <f t="shared" si="29"/>
        <v>-154.40020987538588</v>
      </c>
      <c r="N52" s="157">
        <f t="shared" si="13"/>
        <v>92.64012592523153</v>
      </c>
      <c r="O52" s="228">
        <f t="shared" si="30"/>
        <v>718724.52324963023</v>
      </c>
      <c r="P52" s="234">
        <f t="shared" si="15"/>
        <v>2047959.7876598118</v>
      </c>
      <c r="Q52" s="212">
        <f t="shared" si="31"/>
        <v>263.97214298574863</v>
      </c>
      <c r="R52" s="32">
        <f t="shared" si="32"/>
        <v>886156.84294012119</v>
      </c>
      <c r="S52" s="235">
        <f t="shared" si="16"/>
        <v>114.22134470701141</v>
      </c>
      <c r="T52" s="234">
        <f t="shared" si="33"/>
        <v>2934116.6305999327</v>
      </c>
      <c r="U52" s="266">
        <f t="shared" si="38"/>
        <v>378.19348769276002</v>
      </c>
      <c r="V52" s="264">
        <f t="shared" si="34"/>
        <v>3991504.2633116436</v>
      </c>
      <c r="W52" s="407">
        <f t="shared" si="35"/>
        <v>269397.0088980681</v>
      </c>
      <c r="X52" s="273">
        <f t="shared" si="19"/>
        <v>34.723975627487526</v>
      </c>
      <c r="Y52" s="416">
        <f t="shared" si="36"/>
        <v>988121.53214769834</v>
      </c>
      <c r="Z52" s="252">
        <f t="shared" si="37"/>
        <v>3203513.639498001</v>
      </c>
      <c r="AA52" s="257">
        <f t="shared" si="20"/>
        <v>412.91746332024752</v>
      </c>
      <c r="AB52" s="258">
        <f t="shared" si="21"/>
        <v>786.91074416556148</v>
      </c>
      <c r="AC52" s="150"/>
      <c r="AD52" s="318">
        <f>PFI!Q54</f>
        <v>3057700.0196593311</v>
      </c>
      <c r="AE52" s="325">
        <f t="shared" si="39"/>
        <v>145813.6198386699</v>
      </c>
      <c r="AF52" s="368">
        <f t="shared" si="23"/>
        <v>4.768735287999748E-2</v>
      </c>
      <c r="AG52" s="418"/>
      <c r="AH52" s="418"/>
    </row>
    <row r="53" spans="1:34" ht="14">
      <c r="A53" s="26">
        <v>37</v>
      </c>
      <c r="B53" s="39" t="s">
        <v>39</v>
      </c>
      <c r="C53" s="32">
        <f>Vertetie_ienemumi!J42</f>
        <v>1646979.9668098316</v>
      </c>
      <c r="D53" s="90">
        <f>Iedzivotaju_skaits_struktura!C42</f>
        <v>2911</v>
      </c>
      <c r="E53" s="90">
        <f>Iedzivotaju_skaits_struktura!D42</f>
        <v>192</v>
      </c>
      <c r="F53" s="90">
        <f>Iedzivotaju_skaits_struktura!E42</f>
        <v>272</v>
      </c>
      <c r="G53" s="90">
        <f>Iedzivotaju_skaits_struktura!F42</f>
        <v>663</v>
      </c>
      <c r="H53" s="90">
        <f>PFI!H55</f>
        <v>320.01599999999996</v>
      </c>
      <c r="I53" s="32">
        <f t="shared" si="11"/>
        <v>565.77807173130589</v>
      </c>
      <c r="J53" s="32">
        <f t="shared" si="24"/>
        <v>5224.04432</v>
      </c>
      <c r="K53" s="135">
        <f t="shared" si="12"/>
        <v>315.26914128665578</v>
      </c>
      <c r="L53" s="138">
        <f t="shared" si="28"/>
        <v>988187.98008589889</v>
      </c>
      <c r="M53" s="119">
        <f t="shared" si="29"/>
        <v>-124.68443035625859</v>
      </c>
      <c r="N53" s="157">
        <f t="shared" si="13"/>
        <v>74.810658213755147</v>
      </c>
      <c r="O53" s="228">
        <f t="shared" si="30"/>
        <v>390814.19411702891</v>
      </c>
      <c r="P53" s="234">
        <f t="shared" si="15"/>
        <v>1379002.1742029279</v>
      </c>
      <c r="Q53" s="212">
        <f t="shared" si="31"/>
        <v>263.97214298574863</v>
      </c>
      <c r="R53" s="32">
        <f t="shared" si="32"/>
        <v>658791.98672393267</v>
      </c>
      <c r="S53" s="235">
        <f t="shared" si="16"/>
        <v>126.10765651466232</v>
      </c>
      <c r="T53" s="234">
        <f t="shared" si="33"/>
        <v>2037794.1609268605</v>
      </c>
      <c r="U53" s="266">
        <f t="shared" si="38"/>
        <v>390.0797995004109</v>
      </c>
      <c r="V53" s="264">
        <f t="shared" si="34"/>
        <v>2532459.3179701497</v>
      </c>
      <c r="W53" s="407">
        <f t="shared" si="35"/>
        <v>170922.26900220476</v>
      </c>
      <c r="X53" s="273">
        <f t="shared" si="19"/>
        <v>32.71838034525036</v>
      </c>
      <c r="Y53" s="416">
        <f t="shared" si="36"/>
        <v>561736.46311923373</v>
      </c>
      <c r="Z53" s="252">
        <f t="shared" si="37"/>
        <v>2208716.4299290655</v>
      </c>
      <c r="AA53" s="257">
        <f t="shared" si="20"/>
        <v>422.79817984566131</v>
      </c>
      <c r="AB53" s="258">
        <f t="shared" si="21"/>
        <v>758.74834418724345</v>
      </c>
      <c r="AC53" s="150"/>
      <c r="AD53" s="318">
        <f>PFI!Q55</f>
        <v>2104058.7025163551</v>
      </c>
      <c r="AE53" s="325">
        <f t="shared" si="39"/>
        <v>104657.72741271043</v>
      </c>
      <c r="AF53" s="368">
        <f t="shared" si="23"/>
        <v>4.974087808840344E-2</v>
      </c>
      <c r="AG53" s="418"/>
      <c r="AH53" s="418"/>
    </row>
    <row r="54" spans="1:34" ht="14">
      <c r="A54" s="26">
        <v>38</v>
      </c>
      <c r="B54" s="39" t="s">
        <v>40</v>
      </c>
      <c r="C54" s="32">
        <f>Vertetie_ienemumi!J43</f>
        <v>5955980.9240021128</v>
      </c>
      <c r="D54" s="90">
        <f>Iedzivotaju_skaits_struktura!C43</f>
        <v>7441</v>
      </c>
      <c r="E54" s="90">
        <f>Iedzivotaju_skaits_struktura!D43</f>
        <v>423</v>
      </c>
      <c r="F54" s="90">
        <f>Iedzivotaju_skaits_struktura!E43</f>
        <v>757</v>
      </c>
      <c r="G54" s="90">
        <f>Iedzivotaju_skaits_struktura!F43</f>
        <v>1748</v>
      </c>
      <c r="H54" s="90">
        <f>PFI!H56</f>
        <v>395.84300000000002</v>
      </c>
      <c r="I54" s="32">
        <f t="shared" si="11"/>
        <v>800.42748609086311</v>
      </c>
      <c r="J54" s="32">
        <f t="shared" si="24"/>
        <v>12793.84136</v>
      </c>
      <c r="K54" s="135">
        <f t="shared" si="12"/>
        <v>465.53499894281265</v>
      </c>
      <c r="L54" s="138">
        <f t="shared" si="28"/>
        <v>3573588.5544012678</v>
      </c>
      <c r="M54" s="119">
        <f t="shared" si="29"/>
        <v>25.58142729989828</v>
      </c>
      <c r="N54" s="157">
        <f t="shared" si="13"/>
        <v>-15.348856379938967</v>
      </c>
      <c r="O54" s="228">
        <f t="shared" si="30"/>
        <v>-196370.83358236303</v>
      </c>
      <c r="P54" s="234">
        <f t="shared" si="15"/>
        <v>3377217.7208189047</v>
      </c>
      <c r="Q54" s="212">
        <f t="shared" si="31"/>
        <v>263.97214298574863</v>
      </c>
      <c r="R54" s="32">
        <f t="shared" si="32"/>
        <v>2382392.369600845</v>
      </c>
      <c r="S54" s="235">
        <f t="shared" si="16"/>
        <v>186.21399957712504</v>
      </c>
      <c r="T54" s="234">
        <f t="shared" si="33"/>
        <v>5759610.0904197497</v>
      </c>
      <c r="U54" s="266">
        <f t="shared" si="38"/>
        <v>450.18614256287367</v>
      </c>
      <c r="V54" s="264">
        <f t="shared" si="34"/>
        <v>4279591.3467987878</v>
      </c>
      <c r="W54" s="407">
        <f t="shared" si="35"/>
        <v>288840.7557849157</v>
      </c>
      <c r="X54" s="273">
        <f t="shared" si="19"/>
        <v>22.576546609994523</v>
      </c>
      <c r="Y54" s="416">
        <f t="shared" si="36"/>
        <v>92469.922202552669</v>
      </c>
      <c r="Z54" s="252">
        <f t="shared" si="37"/>
        <v>6048450.8462046655</v>
      </c>
      <c r="AA54" s="257">
        <f t="shared" si="20"/>
        <v>472.76268917286819</v>
      </c>
      <c r="AB54" s="258">
        <f t="shared" si="21"/>
        <v>812.85456876826572</v>
      </c>
      <c r="AC54" s="150"/>
      <c r="AD54" s="318">
        <f>PFI!Q56</f>
        <v>5745651.2801073985</v>
      </c>
      <c r="AE54" s="325">
        <f t="shared" si="39"/>
        <v>302799.56609726697</v>
      </c>
      <c r="AF54" s="368">
        <f t="shared" si="23"/>
        <v>5.2700651559836276E-2</v>
      </c>
      <c r="AG54" s="418"/>
      <c r="AH54" s="418"/>
    </row>
    <row r="55" spans="1:34" ht="14">
      <c r="A55" s="26">
        <v>39</v>
      </c>
      <c r="B55" s="39" t="s">
        <v>41</v>
      </c>
      <c r="C55" s="32">
        <f>Vertetie_ienemumi!J44</f>
        <v>1558467.3964094312</v>
      </c>
      <c r="D55" s="90">
        <f>Iedzivotaju_skaits_struktura!C44</f>
        <v>3052</v>
      </c>
      <c r="E55" s="90">
        <f>Iedzivotaju_skaits_struktura!D44</f>
        <v>159</v>
      </c>
      <c r="F55" s="90">
        <f>Iedzivotaju_skaits_struktura!E44</f>
        <v>282</v>
      </c>
      <c r="G55" s="90">
        <f>Iedzivotaju_skaits_struktura!F44</f>
        <v>742</v>
      </c>
      <c r="H55" s="90">
        <f>PFI!H57</f>
        <v>377.71800000000002</v>
      </c>
      <c r="I55" s="32">
        <f t="shared" si="11"/>
        <v>510.6380722180312</v>
      </c>
      <c r="J55" s="32">
        <f t="shared" si="24"/>
        <v>5466.5913600000003</v>
      </c>
      <c r="K55" s="135">
        <f t="shared" si="12"/>
        <v>285.0894266238754</v>
      </c>
      <c r="L55" s="138">
        <f t="shared" si="28"/>
        <v>935080.43784565874</v>
      </c>
      <c r="M55" s="119">
        <f t="shared" si="29"/>
        <v>-154.86414501903897</v>
      </c>
      <c r="N55" s="157">
        <f t="shared" si="13"/>
        <v>92.91848701142338</v>
      </c>
      <c r="O55" s="228">
        <f t="shared" si="30"/>
        <v>507947.3982809193</v>
      </c>
      <c r="P55" s="234">
        <f t="shared" si="15"/>
        <v>1443027.836126578</v>
      </c>
      <c r="Q55" s="212">
        <f t="shared" si="31"/>
        <v>263.97214298574863</v>
      </c>
      <c r="R55" s="32">
        <f t="shared" si="32"/>
        <v>623386.9585637725</v>
      </c>
      <c r="S55" s="235">
        <f t="shared" si="16"/>
        <v>114.03577064955016</v>
      </c>
      <c r="T55" s="234">
        <f t="shared" si="33"/>
        <v>2066414.7946903505</v>
      </c>
      <c r="U55" s="266">
        <f t="shared" si="38"/>
        <v>378.00791363529873</v>
      </c>
      <c r="V55" s="264">
        <f t="shared" si="34"/>
        <v>2815018.9839325384</v>
      </c>
      <c r="W55" s="407">
        <f t="shared" si="35"/>
        <v>189992.95609758806</v>
      </c>
      <c r="X55" s="273">
        <f t="shared" si="19"/>
        <v>34.755287817523651</v>
      </c>
      <c r="Y55" s="416">
        <f t="shared" si="36"/>
        <v>697940.35437850736</v>
      </c>
      <c r="Z55" s="252">
        <f t="shared" si="37"/>
        <v>2256407.7507879385</v>
      </c>
      <c r="AA55" s="257">
        <f t="shared" si="20"/>
        <v>412.76320145282239</v>
      </c>
      <c r="AB55" s="258">
        <f t="shared" si="21"/>
        <v>739.32101926210305</v>
      </c>
      <c r="AC55" s="150"/>
      <c r="AD55" s="318">
        <f>PFI!Q57</f>
        <v>2159332.462647072</v>
      </c>
      <c r="AE55" s="325">
        <f t="shared" si="39"/>
        <v>97075.28814086644</v>
      </c>
      <c r="AF55" s="368">
        <f t="shared" si="23"/>
        <v>4.4956156506749334E-2</v>
      </c>
      <c r="AG55" s="418"/>
      <c r="AH55" s="418"/>
    </row>
    <row r="56" spans="1:34" ht="14">
      <c r="A56" s="26">
        <v>40</v>
      </c>
      <c r="B56" s="39" t="s">
        <v>42</v>
      </c>
      <c r="C56" s="32">
        <f>Vertetie_ienemumi!J45</f>
        <v>12963355.607179558</v>
      </c>
      <c r="D56" s="90">
        <f>Iedzivotaju_skaits_struktura!C45</f>
        <v>8879</v>
      </c>
      <c r="E56" s="90">
        <f>Iedzivotaju_skaits_struktura!D45</f>
        <v>791</v>
      </c>
      <c r="F56" s="90">
        <f>Iedzivotaju_skaits_struktura!E45</f>
        <v>1343</v>
      </c>
      <c r="G56" s="90">
        <f>Iedzivotaju_skaits_struktura!F45</f>
        <v>1167</v>
      </c>
      <c r="H56" s="90">
        <f>PFI!H58</f>
        <v>152.43700000000001</v>
      </c>
      <c r="I56" s="32">
        <f t="shared" si="11"/>
        <v>1460.0017577632118</v>
      </c>
      <c r="J56" s="32">
        <f t="shared" si="24"/>
        <v>16203.40424</v>
      </c>
      <c r="K56" s="137">
        <f t="shared" si="12"/>
        <v>800.03901742931259</v>
      </c>
      <c r="L56" s="138">
        <f t="shared" si="28"/>
        <v>7778013.3643077342</v>
      </c>
      <c r="M56" s="119">
        <f t="shared" si="29"/>
        <v>360.08544578639822</v>
      </c>
      <c r="N56" s="157">
        <f t="shared" si="13"/>
        <v>-216.05126747183894</v>
      </c>
      <c r="O56" s="228">
        <f t="shared" si="30"/>
        <v>-3500766.0234105689</v>
      </c>
      <c r="P56" s="234">
        <f t="shared" si="15"/>
        <v>4277247.3408971652</v>
      </c>
      <c r="Q56" s="212">
        <f t="shared" si="31"/>
        <v>263.97214298574863</v>
      </c>
      <c r="R56" s="32">
        <f t="shared" si="32"/>
        <v>5185342.2428718237</v>
      </c>
      <c r="S56" s="235">
        <f t="shared" si="16"/>
        <v>320.01560697172511</v>
      </c>
      <c r="T56" s="234">
        <f t="shared" si="33"/>
        <v>9462589.5837689899</v>
      </c>
      <c r="U56" s="266">
        <f t="shared" si="38"/>
        <v>583.98774995747374</v>
      </c>
      <c r="V56" s="264">
        <f t="shared" si="34"/>
        <v>0</v>
      </c>
      <c r="W56" s="407">
        <f t="shared" si="35"/>
        <v>0</v>
      </c>
      <c r="X56" s="273">
        <f t="shared" si="19"/>
        <v>0</v>
      </c>
      <c r="Y56" s="416">
        <f t="shared" si="36"/>
        <v>-3500766.0234105689</v>
      </c>
      <c r="Z56" s="252">
        <f t="shared" si="37"/>
        <v>9462589.5837689899</v>
      </c>
      <c r="AA56" s="257">
        <f t="shared" si="20"/>
        <v>583.98774995747374</v>
      </c>
      <c r="AB56" s="258">
        <f t="shared" si="21"/>
        <v>1065.7269494052248</v>
      </c>
      <c r="AC56" s="150"/>
      <c r="AD56" s="318">
        <f>PFI!Q58</f>
        <v>8989034.1827462986</v>
      </c>
      <c r="AE56" s="325">
        <f t="shared" si="39"/>
        <v>473555.40102269128</v>
      </c>
      <c r="AF56" s="368">
        <f t="shared" si="23"/>
        <v>5.2681455136931232E-2</v>
      </c>
      <c r="AG56" s="418"/>
      <c r="AH56" s="418"/>
    </row>
    <row r="57" spans="1:34" ht="14">
      <c r="A57" s="26">
        <v>41</v>
      </c>
      <c r="B57" s="39" t="s">
        <v>43</v>
      </c>
      <c r="C57" s="32">
        <f>Vertetie_ienemumi!J46</f>
        <v>5692142.3145672986</v>
      </c>
      <c r="D57" s="90">
        <f>Iedzivotaju_skaits_struktura!C46</f>
        <v>9178</v>
      </c>
      <c r="E57" s="90">
        <f>Iedzivotaju_skaits_struktura!D46</f>
        <v>636</v>
      </c>
      <c r="F57" s="90">
        <f>Iedzivotaju_skaits_struktura!E46</f>
        <v>1065</v>
      </c>
      <c r="G57" s="90">
        <f>Iedzivotaju_skaits_struktura!F46</f>
        <v>1973</v>
      </c>
      <c r="H57" s="90">
        <f>PFI!H59</f>
        <v>489.82800000000003</v>
      </c>
      <c r="I57" s="32">
        <f t="shared" si="11"/>
        <v>620.19419422175838</v>
      </c>
      <c r="J57" s="32">
        <f t="shared" si="24"/>
        <v>16342.698560000001</v>
      </c>
      <c r="K57" s="135">
        <f t="shared" si="12"/>
        <v>348.29880106209941</v>
      </c>
      <c r="L57" s="138">
        <f t="shared" si="28"/>
        <v>3415285.3887403789</v>
      </c>
      <c r="M57" s="119">
        <f t="shared" si="29"/>
        <v>-91.654770580814954</v>
      </c>
      <c r="N57" s="157">
        <f t="shared" si="13"/>
        <v>54.99286234848897</v>
      </c>
      <c r="O57" s="228">
        <f t="shared" si="30"/>
        <v>898731.77231292892</v>
      </c>
      <c r="P57" s="234">
        <f t="shared" si="15"/>
        <v>4314017.1610533074</v>
      </c>
      <c r="Q57" s="212">
        <f t="shared" si="31"/>
        <v>263.97214298574858</v>
      </c>
      <c r="R57" s="32">
        <f t="shared" si="32"/>
        <v>2276856.9258269197</v>
      </c>
      <c r="S57" s="235">
        <f t="shared" si="16"/>
        <v>139.31952042483977</v>
      </c>
      <c r="T57" s="234">
        <f t="shared" si="33"/>
        <v>6590874.0868802276</v>
      </c>
      <c r="U57" s="266">
        <f t="shared" si="38"/>
        <v>403.2916634105884</v>
      </c>
      <c r="V57" s="264">
        <f t="shared" si="34"/>
        <v>7382654.1835185438</v>
      </c>
      <c r="W57" s="407">
        <f t="shared" si="35"/>
        <v>498274.54101692408</v>
      </c>
      <c r="X57" s="273">
        <f t="shared" si="19"/>
        <v>30.489122661571262</v>
      </c>
      <c r="Y57" s="416">
        <f t="shared" si="36"/>
        <v>1397006.3133298531</v>
      </c>
      <c r="Z57" s="252">
        <f t="shared" si="37"/>
        <v>7089148.6278971517</v>
      </c>
      <c r="AA57" s="257">
        <f t="shared" si="20"/>
        <v>433.78078607215963</v>
      </c>
      <c r="AB57" s="258">
        <f t="shared" si="21"/>
        <v>772.4066929502236</v>
      </c>
      <c r="AC57" s="150"/>
      <c r="AD57" s="318">
        <f>PFI!Q59</f>
        <v>6780490.6785910958</v>
      </c>
      <c r="AE57" s="325">
        <f t="shared" si="39"/>
        <v>308657.9493060559</v>
      </c>
      <c r="AF57" s="368">
        <f t="shared" si="23"/>
        <v>4.5521476827719898E-2</v>
      </c>
      <c r="AG57" s="418"/>
      <c r="AH57" s="418"/>
    </row>
    <row r="58" spans="1:34" ht="14">
      <c r="A58" s="26">
        <v>42</v>
      </c>
      <c r="B58" s="39" t="s">
        <v>44</v>
      </c>
      <c r="C58" s="32">
        <f>Vertetie_ienemumi!J47</f>
        <v>11753366.715144575</v>
      </c>
      <c r="D58" s="90">
        <f>Iedzivotaju_skaits_struktura!C47</f>
        <v>21957</v>
      </c>
      <c r="E58" s="90">
        <f>Iedzivotaju_skaits_struktura!D47</f>
        <v>1417</v>
      </c>
      <c r="F58" s="90">
        <f>Iedzivotaju_skaits_struktura!E47</f>
        <v>2275</v>
      </c>
      <c r="G58" s="90">
        <f>Iedzivotaju_skaits_struktura!F47</f>
        <v>4464</v>
      </c>
      <c r="H58" s="90">
        <f>PFI!H60</f>
        <v>1870.424</v>
      </c>
      <c r="I58" s="32">
        <f t="shared" si="11"/>
        <v>535.29019060639314</v>
      </c>
      <c r="J58" s="32">
        <f t="shared" si="24"/>
        <v>38835.684479999996</v>
      </c>
      <c r="K58" s="135">
        <f t="shared" si="12"/>
        <v>302.64348041032844</v>
      </c>
      <c r="L58" s="138">
        <f t="shared" ref="L58:L89" si="40">C58*$L$14</f>
        <v>7052020.0290867444</v>
      </c>
      <c r="M58" s="119">
        <f t="shared" ref="M58:M89" si="41">K58-$K$15</f>
        <v>-137.31009123258593</v>
      </c>
      <c r="N58" s="157">
        <f t="shared" si="13"/>
        <v>82.386054739551554</v>
      </c>
      <c r="O58" s="228">
        <f t="shared" ref="O58:O89" si="42">N58*J58</f>
        <v>3199518.8274172326</v>
      </c>
      <c r="P58" s="234">
        <f t="shared" si="15"/>
        <v>10251538.856503977</v>
      </c>
      <c r="Q58" s="212">
        <f t="shared" ref="Q58:Q89" si="43">P58/J58</f>
        <v>263.97214298574858</v>
      </c>
      <c r="R58" s="32">
        <f t="shared" ref="R58:R89" si="44">C58*$R$14</f>
        <v>4701346.6860578302</v>
      </c>
      <c r="S58" s="235">
        <f t="shared" si="16"/>
        <v>121.05739216413139</v>
      </c>
      <c r="T58" s="234">
        <f t="shared" ref="T58:T89" si="45">R58+P58</f>
        <v>14952885.542561807</v>
      </c>
      <c r="U58" s="266">
        <f t="shared" si="38"/>
        <v>385.02953514987996</v>
      </c>
      <c r="V58" s="264">
        <f t="shared" ref="V58:V89" si="46">($K$7-K58)*J58</f>
        <v>19316696.137429427</v>
      </c>
      <c r="W58" s="407">
        <f t="shared" ref="W58:W89" si="47">V58*$W$14</f>
        <v>1303734.0856799814</v>
      </c>
      <c r="X58" s="273">
        <f t="shared" si="19"/>
        <v>33.570519050627055</v>
      </c>
      <c r="Y58" s="416">
        <f t="shared" ref="Y58:Y89" si="48">O58+W58</f>
        <v>4503252.913097214</v>
      </c>
      <c r="Z58" s="252">
        <f t="shared" ref="Z58:Z89" si="49">T58+W58</f>
        <v>16256619.628241789</v>
      </c>
      <c r="AA58" s="257">
        <f t="shared" si="20"/>
        <v>418.60005420050703</v>
      </c>
      <c r="AB58" s="258">
        <f t="shared" si="21"/>
        <v>740.38437073560999</v>
      </c>
      <c r="AC58" s="150"/>
      <c r="AD58" s="318">
        <f>PFI!Q60</f>
        <v>15494937.579436559</v>
      </c>
      <c r="AE58" s="325">
        <f t="shared" si="39"/>
        <v>761682.04880522937</v>
      </c>
      <c r="AF58" s="368">
        <f t="shared" si="23"/>
        <v>4.9156832346072932E-2</v>
      </c>
      <c r="AG58" s="418"/>
      <c r="AH58" s="418"/>
    </row>
    <row r="59" spans="1:34" ht="14">
      <c r="A59" s="26">
        <v>43</v>
      </c>
      <c r="B59" s="39" t="s">
        <v>45</v>
      </c>
      <c r="C59" s="32">
        <f>Vertetie_ienemumi!J48</f>
        <v>6178608.8996587619</v>
      </c>
      <c r="D59" s="90">
        <f>Iedzivotaju_skaits_struktura!C48</f>
        <v>9062</v>
      </c>
      <c r="E59" s="90">
        <f>Iedzivotaju_skaits_struktura!D48</f>
        <v>668</v>
      </c>
      <c r="F59" s="90">
        <f>Iedzivotaju_skaits_struktura!E48</f>
        <v>1129</v>
      </c>
      <c r="G59" s="90">
        <f>Iedzivotaju_skaits_struktura!F48</f>
        <v>1621</v>
      </c>
      <c r="H59" s="90">
        <f>PFI!H61</f>
        <v>311.37200000000001</v>
      </c>
      <c r="I59" s="32">
        <f t="shared" si="11"/>
        <v>681.81515114309889</v>
      </c>
      <c r="J59" s="32">
        <f t="shared" si="24"/>
        <v>15978.48544</v>
      </c>
      <c r="K59" s="135">
        <f t="shared" si="12"/>
        <v>386.68301340948381</v>
      </c>
      <c r="L59" s="138">
        <f t="shared" si="40"/>
        <v>3707165.339795257</v>
      </c>
      <c r="M59" s="119">
        <f t="shared" si="41"/>
        <v>-53.270558233430563</v>
      </c>
      <c r="N59" s="157">
        <f t="shared" si="13"/>
        <v>31.962334940058337</v>
      </c>
      <c r="O59" s="228">
        <f t="shared" si="42"/>
        <v>510709.70346812543</v>
      </c>
      <c r="P59" s="234">
        <f t="shared" si="15"/>
        <v>4217875.0432633823</v>
      </c>
      <c r="Q59" s="212">
        <f t="shared" si="43"/>
        <v>263.97214298574858</v>
      </c>
      <c r="R59" s="32">
        <f t="shared" si="44"/>
        <v>2471443.559863505</v>
      </c>
      <c r="S59" s="235">
        <f t="shared" si="16"/>
        <v>154.67320536379353</v>
      </c>
      <c r="T59" s="234">
        <f t="shared" si="45"/>
        <v>6689318.6031268872</v>
      </c>
      <c r="U59" s="266">
        <f t="shared" si="38"/>
        <v>418.64534834954213</v>
      </c>
      <c r="V59" s="264">
        <f t="shared" si="46"/>
        <v>6604802.8917674161</v>
      </c>
      <c r="W59" s="407">
        <f t="shared" si="47"/>
        <v>445775.33331436396</v>
      </c>
      <c r="X59" s="273">
        <f t="shared" si="19"/>
        <v>27.898472291899772</v>
      </c>
      <c r="Y59" s="416">
        <f t="shared" si="48"/>
        <v>956485.03678248939</v>
      </c>
      <c r="Z59" s="252">
        <f t="shared" si="49"/>
        <v>7135093.9364412511</v>
      </c>
      <c r="AA59" s="257">
        <f t="shared" si="20"/>
        <v>446.54382064144193</v>
      </c>
      <c r="AB59" s="258">
        <f t="shared" si="21"/>
        <v>787.36415100874547</v>
      </c>
      <c r="AC59" s="150"/>
      <c r="AD59" s="318">
        <f>PFI!Q61</f>
        <v>7097736.2821875513</v>
      </c>
      <c r="AE59" s="325">
        <f t="shared" si="39"/>
        <v>37357.654253699817</v>
      </c>
      <c r="AF59" s="368">
        <f t="shared" si="23"/>
        <v>5.2633195667544097E-3</v>
      </c>
      <c r="AG59" s="418"/>
      <c r="AH59" s="418"/>
    </row>
    <row r="60" spans="1:34" ht="14">
      <c r="A60" s="26">
        <v>44</v>
      </c>
      <c r="B60" s="39" t="s">
        <v>46</v>
      </c>
      <c r="C60" s="32">
        <f>Vertetie_ienemumi!J49</f>
        <v>10488189.769959765</v>
      </c>
      <c r="D60" s="90">
        <f>Iedzivotaju_skaits_struktura!C49</f>
        <v>9988</v>
      </c>
      <c r="E60" s="90">
        <f>Iedzivotaju_skaits_struktura!D49</f>
        <v>1077</v>
      </c>
      <c r="F60" s="90">
        <f>Iedzivotaju_skaits_struktura!E49</f>
        <v>1445</v>
      </c>
      <c r="G60" s="90">
        <f>Iedzivotaju_skaits_struktura!F49</f>
        <v>1584</v>
      </c>
      <c r="H60" s="90">
        <f>PFI!H62</f>
        <v>130.71100000000001</v>
      </c>
      <c r="I60" s="32">
        <f t="shared" si="11"/>
        <v>1050.0790718822352</v>
      </c>
      <c r="J60" s="32">
        <f t="shared" si="24"/>
        <v>18589.720720000001</v>
      </c>
      <c r="K60" s="135">
        <f t="shared" si="12"/>
        <v>564.1929713702425</v>
      </c>
      <c r="L60" s="138">
        <f t="shared" si="40"/>
        <v>6292913.8619758589</v>
      </c>
      <c r="M60" s="119">
        <f t="shared" si="41"/>
        <v>124.23939972732813</v>
      </c>
      <c r="N60" s="157">
        <f t="shared" si="13"/>
        <v>-74.543639836396878</v>
      </c>
      <c r="O60" s="228">
        <f t="shared" si="42"/>
        <v>-1385745.4460108846</v>
      </c>
      <c r="P60" s="234">
        <f t="shared" si="15"/>
        <v>4907168.4159649741</v>
      </c>
      <c r="Q60" s="212">
        <f t="shared" si="43"/>
        <v>263.97214298574863</v>
      </c>
      <c r="R60" s="32">
        <f t="shared" si="44"/>
        <v>4195275.9079839056</v>
      </c>
      <c r="S60" s="235">
        <f t="shared" si="16"/>
        <v>225.67718854809698</v>
      </c>
      <c r="T60" s="234">
        <f t="shared" si="45"/>
        <v>9102444.3239488788</v>
      </c>
      <c r="U60" s="266">
        <f t="shared" si="38"/>
        <v>489.64933153384555</v>
      </c>
      <c r="V60" s="264">
        <f t="shared" si="46"/>
        <v>4384312.1291543702</v>
      </c>
      <c r="W60" s="407">
        <f t="shared" si="47"/>
        <v>295908.63387673395</v>
      </c>
      <c r="X60" s="273">
        <f t="shared" si="19"/>
        <v>15.917863336073504</v>
      </c>
      <c r="Y60" s="416">
        <f t="shared" si="48"/>
        <v>-1089836.8121341506</v>
      </c>
      <c r="Z60" s="252">
        <f t="shared" si="49"/>
        <v>9398352.9578256123</v>
      </c>
      <c r="AA60" s="257">
        <f t="shared" si="20"/>
        <v>505.56719486991904</v>
      </c>
      <c r="AB60" s="258">
        <f t="shared" si="21"/>
        <v>940.96445312631283</v>
      </c>
      <c r="AC60" s="150"/>
      <c r="AD60" s="318">
        <f>PFI!Q62</f>
        <v>8879314.2510309108</v>
      </c>
      <c r="AE60" s="325">
        <f t="shared" si="39"/>
        <v>519038.70679470152</v>
      </c>
      <c r="AF60" s="368">
        <f t="shared" si="23"/>
        <v>5.8454818933167063E-2</v>
      </c>
      <c r="AG60" s="418"/>
      <c r="AH60" s="418"/>
    </row>
    <row r="61" spans="1:34" ht="14">
      <c r="A61" s="26">
        <v>45</v>
      </c>
      <c r="B61" s="39" t="s">
        <v>47</v>
      </c>
      <c r="C61" s="32">
        <f>Vertetie_ienemumi!J50</f>
        <v>5762288.4170158366</v>
      </c>
      <c r="D61" s="90">
        <f>Iedzivotaju_skaits_struktura!C50</f>
        <v>8111</v>
      </c>
      <c r="E61" s="90">
        <f>Iedzivotaju_skaits_struktura!D50</f>
        <v>653</v>
      </c>
      <c r="F61" s="90">
        <f>Iedzivotaju_skaits_struktura!E50</f>
        <v>930</v>
      </c>
      <c r="G61" s="90">
        <f>Iedzivotaju_skaits_struktura!F50</f>
        <v>1514</v>
      </c>
      <c r="H61" s="90">
        <f>PFI!H63</f>
        <v>111.664</v>
      </c>
      <c r="I61" s="32">
        <f t="shared" si="11"/>
        <v>710.42885180814164</v>
      </c>
      <c r="J61" s="32">
        <f t="shared" si="24"/>
        <v>13960.90928</v>
      </c>
      <c r="K61" s="135">
        <f t="shared" si="12"/>
        <v>412.74449260054473</v>
      </c>
      <c r="L61" s="138">
        <f t="shared" si="40"/>
        <v>3457373.0502095018</v>
      </c>
      <c r="M61" s="119">
        <f t="shared" si="41"/>
        <v>-27.209079042369638</v>
      </c>
      <c r="N61" s="157">
        <f t="shared" si="13"/>
        <v>16.325447425421782</v>
      </c>
      <c r="O61" s="228">
        <f t="shared" si="42"/>
        <v>227918.09046172307</v>
      </c>
      <c r="P61" s="234">
        <f t="shared" si="15"/>
        <v>3685291.1406712248</v>
      </c>
      <c r="Q61" s="212">
        <f t="shared" si="43"/>
        <v>263.97214298574863</v>
      </c>
      <c r="R61" s="32">
        <f t="shared" si="44"/>
        <v>2304915.3668063348</v>
      </c>
      <c r="S61" s="235">
        <f t="shared" si="16"/>
        <v>165.09779704021793</v>
      </c>
      <c r="T61" s="234">
        <f t="shared" si="45"/>
        <v>5990206.5074775591</v>
      </c>
      <c r="U61" s="266">
        <f t="shared" si="38"/>
        <v>429.0699400259665</v>
      </c>
      <c r="V61" s="264">
        <f t="shared" si="46"/>
        <v>5406983.7257751357</v>
      </c>
      <c r="W61" s="407">
        <f t="shared" si="47"/>
        <v>364931.4009941282</v>
      </c>
      <c r="X61" s="273">
        <f t="shared" si="19"/>
        <v>26.139515247543262</v>
      </c>
      <c r="Y61" s="416">
        <f t="shared" si="48"/>
        <v>592849.49145585124</v>
      </c>
      <c r="Z61" s="252">
        <f t="shared" si="49"/>
        <v>6355137.9084716877</v>
      </c>
      <c r="AA61" s="257">
        <f t="shared" si="20"/>
        <v>455.20945527350977</v>
      </c>
      <c r="AB61" s="258">
        <f t="shared" si="21"/>
        <v>783.52088626207467</v>
      </c>
      <c r="AC61" s="150"/>
      <c r="AD61" s="318">
        <f>PFI!Q63</f>
        <v>6114124.4994351538</v>
      </c>
      <c r="AE61" s="325">
        <f t="shared" si="39"/>
        <v>241013.40903653391</v>
      </c>
      <c r="AF61" s="368">
        <f t="shared" si="23"/>
        <v>3.9419120277776498E-2</v>
      </c>
      <c r="AG61" s="418"/>
      <c r="AH61" s="418"/>
    </row>
    <row r="62" spans="1:34" ht="14">
      <c r="A62" s="26">
        <v>46</v>
      </c>
      <c r="B62" s="39" t="s">
        <v>48</v>
      </c>
      <c r="C62" s="32">
        <f>Vertetie_ienemumi!J51</f>
        <v>3316386.9834047989</v>
      </c>
      <c r="D62" s="90">
        <f>Iedzivotaju_skaits_struktura!C51</f>
        <v>7514</v>
      </c>
      <c r="E62" s="90">
        <f>Iedzivotaju_skaits_struktura!D51</f>
        <v>385</v>
      </c>
      <c r="F62" s="90">
        <f>Iedzivotaju_skaits_struktura!E51</f>
        <v>675</v>
      </c>
      <c r="G62" s="90">
        <f>Iedzivotaju_skaits_struktura!F51</f>
        <v>1748</v>
      </c>
      <c r="H62" s="90">
        <f>PFI!H64</f>
        <v>646.21300000000008</v>
      </c>
      <c r="I62" s="32">
        <f t="shared" si="11"/>
        <v>441.36105714729825</v>
      </c>
      <c r="J62" s="32">
        <f t="shared" si="24"/>
        <v>12891.163759999999</v>
      </c>
      <c r="K62" s="135">
        <f t="shared" si="12"/>
        <v>257.26048052350541</v>
      </c>
      <c r="L62" s="138">
        <f t="shared" si="40"/>
        <v>1989832.1900428792</v>
      </c>
      <c r="M62" s="119">
        <f t="shared" si="41"/>
        <v>-182.69309111940896</v>
      </c>
      <c r="N62" s="157">
        <f t="shared" si="13"/>
        <v>109.61585467164538</v>
      </c>
      <c r="O62" s="228">
        <f t="shared" si="42"/>
        <v>1413075.9332645417</v>
      </c>
      <c r="P62" s="234">
        <f t="shared" si="15"/>
        <v>3402908.1233074209</v>
      </c>
      <c r="Q62" s="212">
        <f t="shared" si="43"/>
        <v>263.97214298574863</v>
      </c>
      <c r="R62" s="32">
        <f t="shared" si="44"/>
        <v>1326554.7933619197</v>
      </c>
      <c r="S62" s="235">
        <f t="shared" si="16"/>
        <v>102.90419220940218</v>
      </c>
      <c r="T62" s="234">
        <f t="shared" si="45"/>
        <v>4729462.9166693408</v>
      </c>
      <c r="U62" s="266">
        <f t="shared" si="38"/>
        <v>366.87633519515083</v>
      </c>
      <c r="V62" s="264">
        <f t="shared" si="46"/>
        <v>6997047.0046659643</v>
      </c>
      <c r="W62" s="407">
        <f t="shared" si="47"/>
        <v>472248.90913990344</v>
      </c>
      <c r="X62" s="273">
        <f t="shared" si="19"/>
        <v>36.633535802659253</v>
      </c>
      <c r="Y62" s="416">
        <f t="shared" si="48"/>
        <v>1885324.8424044452</v>
      </c>
      <c r="Z62" s="252">
        <f t="shared" si="49"/>
        <v>5201711.8258092441</v>
      </c>
      <c r="AA62" s="257">
        <f t="shared" si="20"/>
        <v>403.50987099781008</v>
      </c>
      <c r="AB62" s="258">
        <f t="shared" si="21"/>
        <v>692.26934067197817</v>
      </c>
      <c r="AC62" s="150"/>
      <c r="AD62" s="318">
        <f>PFI!Q64</f>
        <v>5016663.2499442985</v>
      </c>
      <c r="AE62" s="325">
        <f t="shared" si="39"/>
        <v>185048.57586494554</v>
      </c>
      <c r="AF62" s="368">
        <f t="shared" si="23"/>
        <v>3.6886784431265252E-2</v>
      </c>
      <c r="AG62" s="418"/>
      <c r="AH62" s="418"/>
    </row>
    <row r="63" spans="1:34" ht="14">
      <c r="A63" s="26">
        <v>47</v>
      </c>
      <c r="B63" s="39" t="s">
        <v>49</v>
      </c>
      <c r="C63" s="32">
        <f>Vertetie_ienemumi!J52</f>
        <v>2989500.8288648343</v>
      </c>
      <c r="D63" s="90">
        <f>Iedzivotaju_skaits_struktura!C52</f>
        <v>5744</v>
      </c>
      <c r="E63" s="90">
        <f>Iedzivotaju_skaits_struktura!D52</f>
        <v>340</v>
      </c>
      <c r="F63" s="90">
        <f>Iedzivotaju_skaits_struktura!E52</f>
        <v>594</v>
      </c>
      <c r="G63" s="90">
        <f>Iedzivotaju_skaits_struktura!F52</f>
        <v>1213</v>
      </c>
      <c r="H63" s="90">
        <f>PFI!H65</f>
        <v>683.77499999999998</v>
      </c>
      <c r="I63" s="32">
        <f t="shared" si="11"/>
        <v>520.45627243468562</v>
      </c>
      <c r="J63" s="32">
        <f t="shared" si="24"/>
        <v>10412.998000000001</v>
      </c>
      <c r="K63" s="135">
        <f t="shared" si="12"/>
        <v>287.09319149632353</v>
      </c>
      <c r="L63" s="138">
        <f t="shared" si="40"/>
        <v>1793700.4973189004</v>
      </c>
      <c r="M63" s="119">
        <f t="shared" si="41"/>
        <v>-152.86038014659084</v>
      </c>
      <c r="N63" s="157">
        <f t="shared" si="13"/>
        <v>91.716228087954505</v>
      </c>
      <c r="O63" s="228">
        <f t="shared" si="42"/>
        <v>955040.89964741422</v>
      </c>
      <c r="P63" s="234">
        <f t="shared" si="15"/>
        <v>2748741.3969663149</v>
      </c>
      <c r="Q63" s="212">
        <f t="shared" si="43"/>
        <v>263.97214298574863</v>
      </c>
      <c r="R63" s="32">
        <f t="shared" si="44"/>
        <v>1195800.3315459338</v>
      </c>
      <c r="S63" s="235">
        <f t="shared" si="16"/>
        <v>114.83727659852943</v>
      </c>
      <c r="T63" s="234">
        <f t="shared" si="45"/>
        <v>3944541.728512249</v>
      </c>
      <c r="U63" s="266">
        <f t="shared" si="38"/>
        <v>378.80941958427809</v>
      </c>
      <c r="V63" s="264">
        <f t="shared" si="46"/>
        <v>5341303.8595485631</v>
      </c>
      <c r="W63" s="407">
        <f t="shared" si="47"/>
        <v>360498.49591899151</v>
      </c>
      <c r="X63" s="273">
        <f t="shared" si="19"/>
        <v>34.620048512348845</v>
      </c>
      <c r="Y63" s="416">
        <f t="shared" si="48"/>
        <v>1315539.3955664057</v>
      </c>
      <c r="Z63" s="252">
        <f t="shared" si="49"/>
        <v>4305040.2244312409</v>
      </c>
      <c r="AA63" s="257">
        <f t="shared" si="20"/>
        <v>413.42946809662698</v>
      </c>
      <c r="AB63" s="258">
        <f t="shared" si="21"/>
        <v>749.48471873802941</v>
      </c>
      <c r="AC63" s="150"/>
      <c r="AD63" s="318">
        <f>PFI!Q65</f>
        <v>4125364.6912787259</v>
      </c>
      <c r="AE63" s="325">
        <f t="shared" si="39"/>
        <v>179675.53315251507</v>
      </c>
      <c r="AF63" s="368">
        <f t="shared" si="23"/>
        <v>4.3553854410098625E-2</v>
      </c>
      <c r="AG63" s="418"/>
      <c r="AH63" s="418"/>
    </row>
    <row r="64" spans="1:34" ht="14">
      <c r="A64" s="26">
        <v>48</v>
      </c>
      <c r="B64" s="39" t="s">
        <v>50</v>
      </c>
      <c r="C64" s="32">
        <f>Vertetie_ienemumi!J53</f>
        <v>1218883.7927488536</v>
      </c>
      <c r="D64" s="90">
        <f>Iedzivotaju_skaits_struktura!C53</f>
        <v>2293</v>
      </c>
      <c r="E64" s="90">
        <f>Iedzivotaju_skaits_struktura!D53</f>
        <v>141</v>
      </c>
      <c r="F64" s="90">
        <f>Iedzivotaju_skaits_struktura!E53</f>
        <v>239</v>
      </c>
      <c r="G64" s="90">
        <f>Iedzivotaju_skaits_struktura!F53</f>
        <v>513</v>
      </c>
      <c r="H64" s="90">
        <f>PFI!H66</f>
        <v>249.79400000000001</v>
      </c>
      <c r="I64" s="32">
        <f t="shared" si="11"/>
        <v>531.56728859522616</v>
      </c>
      <c r="J64" s="32">
        <f t="shared" si="24"/>
        <v>4161.38688</v>
      </c>
      <c r="K64" s="135">
        <f t="shared" si="12"/>
        <v>292.90326227703531</v>
      </c>
      <c r="L64" s="138">
        <f t="shared" si="40"/>
        <v>731330.27564931207</v>
      </c>
      <c r="M64" s="119">
        <f t="shared" si="41"/>
        <v>-147.05030936587906</v>
      </c>
      <c r="N64" s="157">
        <f t="shared" si="13"/>
        <v>88.230185619527433</v>
      </c>
      <c r="O64" s="228">
        <f t="shared" si="42"/>
        <v>367159.93685706612</v>
      </c>
      <c r="P64" s="234">
        <f t="shared" si="15"/>
        <v>1098490.2125063781</v>
      </c>
      <c r="Q64" s="212">
        <f t="shared" si="43"/>
        <v>263.97214298574858</v>
      </c>
      <c r="R64" s="32">
        <f t="shared" si="44"/>
        <v>487553.51709954144</v>
      </c>
      <c r="S64" s="235">
        <f t="shared" si="16"/>
        <v>117.16130491081411</v>
      </c>
      <c r="T64" s="234">
        <f t="shared" si="45"/>
        <v>1586043.7296059194</v>
      </c>
      <c r="U64" s="266">
        <f t="shared" si="38"/>
        <v>381.13344789656264</v>
      </c>
      <c r="V64" s="264">
        <f t="shared" si="46"/>
        <v>2110388.0778695792</v>
      </c>
      <c r="W64" s="407">
        <f t="shared" si="47"/>
        <v>142435.58274957523</v>
      </c>
      <c r="X64" s="273">
        <f t="shared" si="19"/>
        <v>34.227911717156957</v>
      </c>
      <c r="Y64" s="416">
        <f t="shared" si="48"/>
        <v>509595.51960664138</v>
      </c>
      <c r="Z64" s="252">
        <f t="shared" si="49"/>
        <v>1728479.3123554946</v>
      </c>
      <c r="AA64" s="257">
        <f t="shared" si="20"/>
        <v>415.36135961371957</v>
      </c>
      <c r="AB64" s="258">
        <f t="shared" si="21"/>
        <v>753.8069395357586</v>
      </c>
      <c r="AC64" s="150"/>
      <c r="AD64" s="318">
        <f>PFI!Q66</f>
        <v>1643883.4694223972</v>
      </c>
      <c r="AE64" s="325">
        <f t="shared" si="39"/>
        <v>84595.842933097389</v>
      </c>
      <c r="AF64" s="368">
        <f t="shared" si="23"/>
        <v>5.1460973059618054E-2</v>
      </c>
      <c r="AG64" s="418"/>
      <c r="AH64" s="418"/>
    </row>
    <row r="65" spans="1:34" ht="14">
      <c r="A65" s="26">
        <v>49</v>
      </c>
      <c r="B65" s="39" t="s">
        <v>51</v>
      </c>
      <c r="C65" s="32">
        <f>Vertetie_ienemumi!J54</f>
        <v>1614037.840018604</v>
      </c>
      <c r="D65" s="90">
        <f>Iedzivotaju_skaits_struktura!C54</f>
        <v>2418</v>
      </c>
      <c r="E65" s="90">
        <f>Iedzivotaju_skaits_struktura!D54</f>
        <v>169</v>
      </c>
      <c r="F65" s="90">
        <f>Iedzivotaju_skaits_struktura!E54</f>
        <v>257</v>
      </c>
      <c r="G65" s="90">
        <f>Iedzivotaju_skaits_struktura!F54</f>
        <v>478</v>
      </c>
      <c r="H65" s="90">
        <f>PFI!H67</f>
        <v>209.23699999999999</v>
      </c>
      <c r="I65" s="32">
        <f t="shared" si="11"/>
        <v>667.50944583068815</v>
      </c>
      <c r="J65" s="32">
        <f t="shared" si="24"/>
        <v>4323.0402399999994</v>
      </c>
      <c r="K65" s="135">
        <f t="shared" si="12"/>
        <v>373.3571168466857</v>
      </c>
      <c r="L65" s="138">
        <f t="shared" si="40"/>
        <v>968422.70401116228</v>
      </c>
      <c r="M65" s="119">
        <f t="shared" si="41"/>
        <v>-66.59645479622867</v>
      </c>
      <c r="N65" s="157">
        <f t="shared" si="13"/>
        <v>39.957872877737202</v>
      </c>
      <c r="O65" s="228">
        <f t="shared" si="42"/>
        <v>172739.49235526251</v>
      </c>
      <c r="P65" s="234">
        <f t="shared" si="15"/>
        <v>1141162.1963664247</v>
      </c>
      <c r="Q65" s="212">
        <f t="shared" si="43"/>
        <v>263.97214298574858</v>
      </c>
      <c r="R65" s="32">
        <f t="shared" si="44"/>
        <v>645615.13600744167</v>
      </c>
      <c r="S65" s="235">
        <f t="shared" si="16"/>
        <v>149.3428467386743</v>
      </c>
      <c r="T65" s="234">
        <f t="shared" si="45"/>
        <v>1786777.3323738663</v>
      </c>
      <c r="U65" s="266">
        <f t="shared" si="38"/>
        <v>413.3149897244229</v>
      </c>
      <c r="V65" s="264">
        <f t="shared" si="46"/>
        <v>1844563.0258983753</v>
      </c>
      <c r="W65" s="407">
        <f t="shared" si="47"/>
        <v>124494.35829706746</v>
      </c>
      <c r="X65" s="273">
        <f t="shared" si="19"/>
        <v>28.79787172581754</v>
      </c>
      <c r="Y65" s="416">
        <f t="shared" si="48"/>
        <v>297233.85065232997</v>
      </c>
      <c r="Z65" s="252">
        <f t="shared" si="49"/>
        <v>1911271.6906709338</v>
      </c>
      <c r="AA65" s="257">
        <f t="shared" si="20"/>
        <v>442.11286145024042</v>
      </c>
      <c r="AB65" s="258">
        <f t="shared" si="21"/>
        <v>790.43494237838456</v>
      </c>
      <c r="AC65" s="150"/>
      <c r="AD65" s="318">
        <f>PFI!Q67</f>
        <v>1847035.7574162816</v>
      </c>
      <c r="AE65" s="325">
        <f t="shared" si="39"/>
        <v>64235.933254652191</v>
      </c>
      <c r="AF65" s="368">
        <f t="shared" si="23"/>
        <v>3.4777850399879906E-2</v>
      </c>
      <c r="AG65" s="418"/>
      <c r="AH65" s="418"/>
    </row>
    <row r="66" spans="1:34" ht="14">
      <c r="A66" s="26">
        <v>50</v>
      </c>
      <c r="B66" s="39" t="s">
        <v>52</v>
      </c>
      <c r="C66" s="32">
        <f>Vertetie_ienemumi!J55</f>
        <v>2284669.826428216</v>
      </c>
      <c r="D66" s="90">
        <f>Iedzivotaju_skaits_struktura!C55</f>
        <v>4744</v>
      </c>
      <c r="E66" s="90">
        <f>Iedzivotaju_skaits_struktura!D55</f>
        <v>274</v>
      </c>
      <c r="F66" s="90">
        <f>Iedzivotaju_skaits_struktura!E55</f>
        <v>419</v>
      </c>
      <c r="G66" s="90">
        <f>Iedzivotaju_skaits_struktura!F55</f>
        <v>1034</v>
      </c>
      <c r="H66" s="90">
        <f>PFI!H68</f>
        <v>904.05600000000004</v>
      </c>
      <c r="I66" s="32">
        <f t="shared" si="11"/>
        <v>481.59144739211973</v>
      </c>
      <c r="J66" s="32">
        <f t="shared" si="24"/>
        <v>8890.4251199999999</v>
      </c>
      <c r="K66" s="135">
        <f t="shared" si="12"/>
        <v>256.98094248480839</v>
      </c>
      <c r="L66" s="138">
        <f t="shared" si="40"/>
        <v>1370801.8958569295</v>
      </c>
      <c r="M66" s="119">
        <f t="shared" si="41"/>
        <v>-182.97262915810597</v>
      </c>
      <c r="N66" s="157">
        <f t="shared" si="13"/>
        <v>109.78357749486358</v>
      </c>
      <c r="O66" s="228">
        <f t="shared" si="42"/>
        <v>976022.6751238018</v>
      </c>
      <c r="P66" s="234">
        <f t="shared" si="15"/>
        <v>2346824.5709807314</v>
      </c>
      <c r="Q66" s="212">
        <f t="shared" si="43"/>
        <v>263.97214298574863</v>
      </c>
      <c r="R66" s="32">
        <f t="shared" si="44"/>
        <v>913867.93057128647</v>
      </c>
      <c r="S66" s="235">
        <f t="shared" si="16"/>
        <v>102.79237699392338</v>
      </c>
      <c r="T66" s="234">
        <f t="shared" si="45"/>
        <v>3260692.5015520179</v>
      </c>
      <c r="U66" s="266">
        <f t="shared" si="38"/>
        <v>366.764519979672</v>
      </c>
      <c r="V66" s="264">
        <f t="shared" si="46"/>
        <v>4828017.1511054626</v>
      </c>
      <c r="W66" s="407">
        <f t="shared" si="47"/>
        <v>325855.44035903562</v>
      </c>
      <c r="X66" s="273">
        <f t="shared" si="19"/>
        <v>36.652402552268008</v>
      </c>
      <c r="Y66" s="416">
        <f t="shared" si="48"/>
        <v>1301878.1154828374</v>
      </c>
      <c r="Z66" s="252">
        <f t="shared" si="49"/>
        <v>3586547.9419110534</v>
      </c>
      <c r="AA66" s="257">
        <f t="shared" si="20"/>
        <v>403.41692253194003</v>
      </c>
      <c r="AB66" s="258">
        <f t="shared" si="21"/>
        <v>756.01769433200957</v>
      </c>
      <c r="AC66" s="150"/>
      <c r="AD66" s="318">
        <f>PFI!Q68</f>
        <v>3441895.8466160307</v>
      </c>
      <c r="AE66" s="325">
        <f t="shared" si="39"/>
        <v>144652.09529502271</v>
      </c>
      <c r="AF66" s="368">
        <f t="shared" si="23"/>
        <v>4.2026865931239721E-2</v>
      </c>
      <c r="AG66" s="418"/>
      <c r="AH66" s="418"/>
    </row>
    <row r="67" spans="1:34" ht="14">
      <c r="A67" s="26">
        <v>51</v>
      </c>
      <c r="B67" s="39" t="s">
        <v>53</v>
      </c>
      <c r="C67" s="32">
        <f>Vertetie_ienemumi!J56</f>
        <v>15211988.420366775</v>
      </c>
      <c r="D67" s="90">
        <f>Iedzivotaju_skaits_struktura!C56</f>
        <v>23937</v>
      </c>
      <c r="E67" s="90">
        <f>Iedzivotaju_skaits_struktura!D56</f>
        <v>1479</v>
      </c>
      <c r="F67" s="90">
        <f>Iedzivotaju_skaits_struktura!E56</f>
        <v>2475</v>
      </c>
      <c r="G67" s="90">
        <f>Iedzivotaju_skaits_struktura!F56</f>
        <v>4723</v>
      </c>
      <c r="H67" s="90">
        <f>PFI!H69</f>
        <v>1314.7089999999998</v>
      </c>
      <c r="I67" s="32">
        <f t="shared" si="11"/>
        <v>635.50104108145445</v>
      </c>
      <c r="J67" s="32">
        <f t="shared" si="24"/>
        <v>40959.737679999998</v>
      </c>
      <c r="K67" s="135">
        <f t="shared" si="12"/>
        <v>371.38881452833505</v>
      </c>
      <c r="L67" s="138">
        <f t="shared" si="40"/>
        <v>9127193.0522200651</v>
      </c>
      <c r="M67" s="119">
        <f t="shared" si="41"/>
        <v>-68.564757114579322</v>
      </c>
      <c r="N67" s="157">
        <f t="shared" si="13"/>
        <v>41.138854268747593</v>
      </c>
      <c r="O67" s="228">
        <f t="shared" si="42"/>
        <v>1685036.6793036496</v>
      </c>
      <c r="P67" s="234">
        <f t="shared" si="15"/>
        <v>10812229.731523715</v>
      </c>
      <c r="Q67" s="212">
        <f t="shared" si="43"/>
        <v>263.97214298574863</v>
      </c>
      <c r="R67" s="32">
        <f t="shared" si="44"/>
        <v>6084795.3681467101</v>
      </c>
      <c r="S67" s="235">
        <f t="shared" si="16"/>
        <v>148.55552581133401</v>
      </c>
      <c r="T67" s="234">
        <f t="shared" si="45"/>
        <v>16897025.099670425</v>
      </c>
      <c r="U67" s="266">
        <f t="shared" si="38"/>
        <v>412.52766879708264</v>
      </c>
      <c r="V67" s="264">
        <f t="shared" si="46"/>
        <v>17557399.867302816</v>
      </c>
      <c r="W67" s="407">
        <f t="shared" si="47"/>
        <v>1184994.6025998823</v>
      </c>
      <c r="X67" s="273">
        <f t="shared" si="19"/>
        <v>28.93071757094032</v>
      </c>
      <c r="Y67" s="416">
        <f t="shared" si="48"/>
        <v>2870031.2819035319</v>
      </c>
      <c r="Z67" s="252">
        <f t="shared" si="49"/>
        <v>18082019.702270307</v>
      </c>
      <c r="AA67" s="257">
        <f t="shared" si="20"/>
        <v>441.45838636802296</v>
      </c>
      <c r="AB67" s="258">
        <f t="shared" si="21"/>
        <v>755.40041368050743</v>
      </c>
      <c r="AC67" s="150"/>
      <c r="AD67" s="318">
        <f>PFI!Q69</f>
        <v>17295522.316739574</v>
      </c>
      <c r="AE67" s="325">
        <f t="shared" si="39"/>
        <v>786497.38553073257</v>
      </c>
      <c r="AF67" s="368">
        <f t="shared" si="23"/>
        <v>4.5474046468635176E-2</v>
      </c>
      <c r="AG67" s="418"/>
      <c r="AH67" s="418"/>
    </row>
    <row r="68" spans="1:34" ht="14">
      <c r="A68" s="26">
        <v>52</v>
      </c>
      <c r="B68" s="39" t="s">
        <v>54</v>
      </c>
      <c r="C68" s="32">
        <f>Vertetie_ienemumi!J57</f>
        <v>4383023.2244058689</v>
      </c>
      <c r="D68" s="90">
        <f>Iedzivotaju_skaits_struktura!C57</f>
        <v>8473</v>
      </c>
      <c r="E68" s="90">
        <f>Iedzivotaju_skaits_struktura!D57</f>
        <v>525</v>
      </c>
      <c r="F68" s="90">
        <f>Iedzivotaju_skaits_struktura!E57</f>
        <v>999</v>
      </c>
      <c r="G68" s="90">
        <f>Iedzivotaju_skaits_struktura!F57</f>
        <v>1736</v>
      </c>
      <c r="H68" s="90">
        <f>PFI!H70</f>
        <v>647.76</v>
      </c>
      <c r="I68" s="32">
        <f t="shared" si="11"/>
        <v>517.29295696988891</v>
      </c>
      <c r="J68" s="32">
        <f t="shared" si="24"/>
        <v>15227.475199999999</v>
      </c>
      <c r="K68" s="135">
        <f t="shared" si="12"/>
        <v>287.83650387464559</v>
      </c>
      <c r="L68" s="138">
        <f t="shared" si="40"/>
        <v>2629813.9346435214</v>
      </c>
      <c r="M68" s="119">
        <f t="shared" si="41"/>
        <v>-152.11706776826878</v>
      </c>
      <c r="N68" s="157">
        <f t="shared" si="13"/>
        <v>91.270240660961264</v>
      </c>
      <c r="O68" s="228">
        <f t="shared" si="42"/>
        <v>1389815.3261628191</v>
      </c>
      <c r="P68" s="234">
        <f t="shared" si="15"/>
        <v>4019629.2608063407</v>
      </c>
      <c r="Q68" s="212">
        <f t="shared" si="43"/>
        <v>263.97214298574863</v>
      </c>
      <c r="R68" s="32">
        <f t="shared" si="44"/>
        <v>1753209.2897623477</v>
      </c>
      <c r="S68" s="235">
        <f t="shared" si="16"/>
        <v>115.13460154985823</v>
      </c>
      <c r="T68" s="234">
        <f t="shared" si="45"/>
        <v>5772838.5505686887</v>
      </c>
      <c r="U68" s="266">
        <f t="shared" si="38"/>
        <v>379.10674453560688</v>
      </c>
      <c r="V68" s="264">
        <f t="shared" si="46"/>
        <v>7799551.0725313555</v>
      </c>
      <c r="W68" s="407">
        <f t="shared" si="47"/>
        <v>526411.99685062526</v>
      </c>
      <c r="X68" s="273">
        <f t="shared" si="19"/>
        <v>34.569880425786231</v>
      </c>
      <c r="Y68" s="416">
        <f t="shared" si="48"/>
        <v>1916227.3230134444</v>
      </c>
      <c r="Z68" s="252">
        <f t="shared" si="49"/>
        <v>6299250.5474193143</v>
      </c>
      <c r="AA68" s="257">
        <f t="shared" si="20"/>
        <v>413.67662496139314</v>
      </c>
      <c r="AB68" s="258">
        <f t="shared" si="21"/>
        <v>743.44984626688472</v>
      </c>
      <c r="AC68" s="150"/>
      <c r="AD68" s="318">
        <f>PFI!Q70</f>
        <v>6059798.4887202326</v>
      </c>
      <c r="AE68" s="325">
        <f t="shared" si="39"/>
        <v>239452.05869908165</v>
      </c>
      <c r="AF68" s="368">
        <f t="shared" si="23"/>
        <v>3.9514855014535444E-2</v>
      </c>
      <c r="AG68" s="418"/>
      <c r="AH68" s="418"/>
    </row>
    <row r="69" spans="1:34" ht="14">
      <c r="A69" s="26">
        <v>53</v>
      </c>
      <c r="B69" s="39" t="s">
        <v>55</v>
      </c>
      <c r="C69" s="32">
        <f>Vertetie_ienemumi!J58</f>
        <v>2334308.6697544772</v>
      </c>
      <c r="D69" s="90">
        <f>Iedzivotaju_skaits_struktura!C58</f>
        <v>5794</v>
      </c>
      <c r="E69" s="90">
        <f>Iedzivotaju_skaits_struktura!D58</f>
        <v>300</v>
      </c>
      <c r="F69" s="90">
        <f>Iedzivotaju_skaits_struktura!E58</f>
        <v>561</v>
      </c>
      <c r="G69" s="90">
        <f>Iedzivotaju_skaits_struktura!F58</f>
        <v>1279</v>
      </c>
      <c r="H69" s="90">
        <f>PFI!H71</f>
        <v>626.83699999999999</v>
      </c>
      <c r="I69" s="32">
        <f t="shared" si="11"/>
        <v>402.88378835941961</v>
      </c>
      <c r="J69" s="32">
        <f t="shared" si="24"/>
        <v>10224.11224</v>
      </c>
      <c r="K69" s="135">
        <f t="shared" si="12"/>
        <v>228.31406922763566</v>
      </c>
      <c r="L69" s="138">
        <f t="shared" si="40"/>
        <v>1400585.2018526862</v>
      </c>
      <c r="M69" s="119">
        <f t="shared" si="41"/>
        <v>-211.63950241527871</v>
      </c>
      <c r="N69" s="157">
        <f t="shared" si="13"/>
        <v>126.98370144916723</v>
      </c>
      <c r="O69" s="228">
        <f t="shared" si="42"/>
        <v>1298295.6162669365</v>
      </c>
      <c r="P69" s="234">
        <f t="shared" si="15"/>
        <v>2698880.8181196228</v>
      </c>
      <c r="Q69" s="212">
        <f t="shared" si="43"/>
        <v>263.97214298574863</v>
      </c>
      <c r="R69" s="32">
        <f t="shared" si="44"/>
        <v>933723.46790179098</v>
      </c>
      <c r="S69" s="235">
        <f t="shared" si="16"/>
        <v>91.325627691054279</v>
      </c>
      <c r="T69" s="234">
        <f t="shared" si="45"/>
        <v>3632604.2860214137</v>
      </c>
      <c r="U69" s="266">
        <f t="shared" si="38"/>
        <v>355.29777067680288</v>
      </c>
      <c r="V69" s="264">
        <f t="shared" si="46"/>
        <v>5845380.0408221316</v>
      </c>
      <c r="W69" s="407">
        <f t="shared" si="47"/>
        <v>394519.90903385385</v>
      </c>
      <c r="X69" s="273">
        <f t="shared" si="19"/>
        <v>38.58720442156001</v>
      </c>
      <c r="Y69" s="416">
        <f t="shared" si="48"/>
        <v>1692815.5253007903</v>
      </c>
      <c r="Z69" s="252">
        <f t="shared" si="49"/>
        <v>4027124.1950552678</v>
      </c>
      <c r="AA69" s="257">
        <f t="shared" si="20"/>
        <v>393.88497509836293</v>
      </c>
      <c r="AB69" s="258">
        <f t="shared" si="21"/>
        <v>695.05077581209321</v>
      </c>
      <c r="AC69" s="150"/>
      <c r="AD69" s="318">
        <f>PFI!Q71</f>
        <v>3859773.2639916982</v>
      </c>
      <c r="AE69" s="325">
        <f t="shared" si="39"/>
        <v>167350.93106356962</v>
      </c>
      <c r="AF69" s="368">
        <f t="shared" si="23"/>
        <v>4.3357710315475639E-2</v>
      </c>
      <c r="AG69" s="418"/>
      <c r="AH69" s="418"/>
    </row>
    <row r="70" spans="1:34" ht="14">
      <c r="A70" s="26">
        <v>54</v>
      </c>
      <c r="B70" s="39" t="s">
        <v>56</v>
      </c>
      <c r="C70" s="32">
        <f>Vertetie_ienemumi!J59</f>
        <v>3866673.7735575247</v>
      </c>
      <c r="D70" s="90">
        <f>Iedzivotaju_skaits_struktura!C59</f>
        <v>6306</v>
      </c>
      <c r="E70" s="90">
        <f>Iedzivotaju_skaits_struktura!D59</f>
        <v>470</v>
      </c>
      <c r="F70" s="90">
        <f>Iedzivotaju_skaits_struktura!E59</f>
        <v>659</v>
      </c>
      <c r="G70" s="90">
        <f>Iedzivotaju_skaits_struktura!F59</f>
        <v>1242</v>
      </c>
      <c r="H70" s="90">
        <f>PFI!H72</f>
        <v>496.92099999999999</v>
      </c>
      <c r="I70" s="32">
        <f t="shared" si="11"/>
        <v>613.1737668185101</v>
      </c>
      <c r="J70" s="32">
        <f t="shared" si="24"/>
        <v>11228.539919999999</v>
      </c>
      <c r="K70" s="135">
        <f t="shared" si="12"/>
        <v>344.36122604598842</v>
      </c>
      <c r="L70" s="138">
        <f t="shared" si="40"/>
        <v>2320004.2641345146</v>
      </c>
      <c r="M70" s="119">
        <f t="shared" si="41"/>
        <v>-95.592345596925952</v>
      </c>
      <c r="N70" s="157">
        <f t="shared" si="13"/>
        <v>57.355407358155567</v>
      </c>
      <c r="O70" s="228">
        <f t="shared" si="42"/>
        <v>644017.48114891152</v>
      </c>
      <c r="P70" s="234">
        <f t="shared" si="15"/>
        <v>2964021.7452834263</v>
      </c>
      <c r="Q70" s="212">
        <f t="shared" si="43"/>
        <v>263.97214298574863</v>
      </c>
      <c r="R70" s="32">
        <f t="shared" si="44"/>
        <v>1546669.5094230101</v>
      </c>
      <c r="S70" s="235">
        <f t="shared" si="16"/>
        <v>137.7444904183954</v>
      </c>
      <c r="T70" s="234">
        <f t="shared" si="45"/>
        <v>4510691.2547064368</v>
      </c>
      <c r="U70" s="266">
        <f t="shared" si="38"/>
        <v>401.71663340414403</v>
      </c>
      <c r="V70" s="264">
        <f t="shared" si="46"/>
        <v>5116596.2712050872</v>
      </c>
      <c r="W70" s="407">
        <f t="shared" si="47"/>
        <v>345332.39607717248</v>
      </c>
      <c r="X70" s="273">
        <f t="shared" si="19"/>
        <v>30.754879845248169</v>
      </c>
      <c r="Y70" s="416">
        <f t="shared" si="48"/>
        <v>989349.87722608401</v>
      </c>
      <c r="Z70" s="252">
        <f t="shared" si="49"/>
        <v>4856023.6507836096</v>
      </c>
      <c r="AA70" s="257">
        <f t="shared" si="20"/>
        <v>432.47151324939227</v>
      </c>
      <c r="AB70" s="258">
        <f t="shared" si="21"/>
        <v>770.06401059048676</v>
      </c>
      <c r="AC70" s="150"/>
      <c r="AD70" s="318">
        <f>PFI!Q72</f>
        <v>4652439.3788509564</v>
      </c>
      <c r="AE70" s="325">
        <f t="shared" si="39"/>
        <v>203584.27193265315</v>
      </c>
      <c r="AF70" s="368">
        <f t="shared" si="23"/>
        <v>4.3758608195542781E-2</v>
      </c>
      <c r="AG70" s="418"/>
      <c r="AH70" s="418"/>
    </row>
    <row r="71" spans="1:34" ht="14">
      <c r="A71" s="26">
        <v>55</v>
      </c>
      <c r="B71" s="39" t="s">
        <v>57</v>
      </c>
      <c r="C71" s="32">
        <f>Vertetie_ienemumi!J60</f>
        <v>3257366.298870279</v>
      </c>
      <c r="D71" s="90">
        <f>Iedzivotaju_skaits_struktura!C60</f>
        <v>5408</v>
      </c>
      <c r="E71" s="90">
        <f>Iedzivotaju_skaits_struktura!D60</f>
        <v>380</v>
      </c>
      <c r="F71" s="90">
        <f>Iedzivotaju_skaits_struktura!E60</f>
        <v>593</v>
      </c>
      <c r="G71" s="90">
        <f>Iedzivotaju_skaits_struktura!F60</f>
        <v>1087</v>
      </c>
      <c r="H71" s="90">
        <f>PFI!H73</f>
        <v>360.27499999999998</v>
      </c>
      <c r="I71" s="32">
        <f t="shared" si="11"/>
        <v>602.32364993903093</v>
      </c>
      <c r="J71" s="32">
        <f t="shared" si="24"/>
        <v>9582.3779999999988</v>
      </c>
      <c r="K71" s="135">
        <f t="shared" si="12"/>
        <v>339.93297894012107</v>
      </c>
      <c r="L71" s="138">
        <f t="shared" si="40"/>
        <v>1954419.7793221674</v>
      </c>
      <c r="M71" s="119">
        <f t="shared" si="41"/>
        <v>-100.02059270279329</v>
      </c>
      <c r="N71" s="157">
        <f t="shared" si="13"/>
        <v>60.012355621675972</v>
      </c>
      <c r="O71" s="228">
        <f t="shared" si="42"/>
        <v>575061.07623732404</v>
      </c>
      <c r="P71" s="234">
        <f t="shared" si="15"/>
        <v>2529480.8555594916</v>
      </c>
      <c r="Q71" s="212">
        <f t="shared" si="43"/>
        <v>263.97214298574863</v>
      </c>
      <c r="R71" s="32">
        <f t="shared" si="44"/>
        <v>1302946.5195481116</v>
      </c>
      <c r="S71" s="235">
        <f t="shared" si="16"/>
        <v>135.97319157604844</v>
      </c>
      <c r="T71" s="234">
        <f t="shared" si="45"/>
        <v>3832427.3751076031</v>
      </c>
      <c r="U71" s="266">
        <f t="shared" si="38"/>
        <v>399.94533456179704</v>
      </c>
      <c r="V71" s="264">
        <f t="shared" si="46"/>
        <v>4408909.9808859816</v>
      </c>
      <c r="W71" s="407">
        <f t="shared" si="47"/>
        <v>297568.80689539341</v>
      </c>
      <c r="X71" s="273">
        <f t="shared" si="19"/>
        <v>31.053753765025075</v>
      </c>
      <c r="Y71" s="416">
        <f t="shared" si="48"/>
        <v>872629.88313271746</v>
      </c>
      <c r="Z71" s="252">
        <f t="shared" si="49"/>
        <v>4129996.1820029966</v>
      </c>
      <c r="AA71" s="257">
        <f t="shared" si="20"/>
        <v>430.99908832682212</v>
      </c>
      <c r="AB71" s="258">
        <f t="shared" si="21"/>
        <v>763.6827259620926</v>
      </c>
      <c r="AC71" s="150"/>
      <c r="AD71" s="318">
        <f>PFI!Q73</f>
        <v>3949458.0715177739</v>
      </c>
      <c r="AE71" s="325">
        <f t="shared" si="39"/>
        <v>180538.11048522266</v>
      </c>
      <c r="AF71" s="368">
        <f t="shared" si="23"/>
        <v>4.5712122325644033E-2</v>
      </c>
      <c r="AG71" s="418"/>
      <c r="AH71" s="418"/>
    </row>
    <row r="72" spans="1:34" ht="14">
      <c r="A72" s="26">
        <v>56</v>
      </c>
      <c r="B72" s="39" t="s">
        <v>58</v>
      </c>
      <c r="C72" s="32">
        <f>Vertetie_ienemumi!J61</f>
        <v>6261247.9289855938</v>
      </c>
      <c r="D72" s="90">
        <f>Iedzivotaju_skaits_struktura!C61</f>
        <v>16385</v>
      </c>
      <c r="E72" s="90">
        <f>Iedzivotaju_skaits_struktura!D61</f>
        <v>748</v>
      </c>
      <c r="F72" s="90">
        <f>Iedzivotaju_skaits_struktura!E61</f>
        <v>1515</v>
      </c>
      <c r="G72" s="90">
        <f>Iedzivotaju_skaits_struktura!F61</f>
        <v>3904</v>
      </c>
      <c r="H72" s="90">
        <f>PFI!H74</f>
        <v>1077.258</v>
      </c>
      <c r="I72" s="32">
        <f t="shared" si="11"/>
        <v>382.13292212301457</v>
      </c>
      <c r="J72" s="32">
        <f t="shared" si="24"/>
        <v>27600.612160000001</v>
      </c>
      <c r="K72" s="135">
        <f t="shared" si="12"/>
        <v>226.85177751454603</v>
      </c>
      <c r="L72" s="138">
        <f t="shared" si="40"/>
        <v>3756748.7573913564</v>
      </c>
      <c r="M72" s="119">
        <f t="shared" si="41"/>
        <v>-213.10179412836834</v>
      </c>
      <c r="N72" s="157">
        <f t="shared" si="13"/>
        <v>127.861076477021</v>
      </c>
      <c r="O72" s="228">
        <f t="shared" si="42"/>
        <v>3529043.9822023557</v>
      </c>
      <c r="P72" s="234">
        <f t="shared" si="15"/>
        <v>7285792.7395937126</v>
      </c>
      <c r="Q72" s="212">
        <f t="shared" si="43"/>
        <v>263.97214298574863</v>
      </c>
      <c r="R72" s="32">
        <f t="shared" si="44"/>
        <v>2504499.1715942374</v>
      </c>
      <c r="S72" s="235">
        <f t="shared" si="16"/>
        <v>90.740711005818412</v>
      </c>
      <c r="T72" s="234">
        <f t="shared" si="45"/>
        <v>9790291.9111879505</v>
      </c>
      <c r="U72" s="266">
        <f t="shared" si="38"/>
        <v>354.71285399156704</v>
      </c>
      <c r="V72" s="264">
        <f t="shared" si="46"/>
        <v>15820318.703948343</v>
      </c>
      <c r="W72" s="407">
        <f t="shared" si="47"/>
        <v>1067754.4748810623</v>
      </c>
      <c r="X72" s="273">
        <f t="shared" si="19"/>
        <v>38.685898294259509</v>
      </c>
      <c r="Y72" s="416">
        <f t="shared" si="48"/>
        <v>4596798.457083418</v>
      </c>
      <c r="Z72" s="252">
        <f t="shared" si="49"/>
        <v>10858046.386069013</v>
      </c>
      <c r="AA72" s="257">
        <f t="shared" si="20"/>
        <v>393.39875228582656</v>
      </c>
      <c r="AB72" s="258">
        <f t="shared" si="21"/>
        <v>662.68211083729102</v>
      </c>
      <c r="AC72" s="150"/>
      <c r="AD72" s="318">
        <f>PFI!Q74</f>
        <v>10490866.83412057</v>
      </c>
      <c r="AE72" s="325">
        <f t="shared" si="39"/>
        <v>367179.55194844306</v>
      </c>
      <c r="AF72" s="368">
        <f t="shared" si="23"/>
        <v>3.4999924958938999E-2</v>
      </c>
      <c r="AG72" s="418"/>
      <c r="AH72" s="418"/>
    </row>
    <row r="73" spans="1:34" ht="14">
      <c r="A73" s="26">
        <v>57</v>
      </c>
      <c r="B73" s="39" t="s">
        <v>59</v>
      </c>
      <c r="C73" s="32">
        <f>Vertetie_ienemumi!J62</f>
        <v>3598848.3913781182</v>
      </c>
      <c r="D73" s="90">
        <f>Iedzivotaju_skaits_struktura!C62</f>
        <v>5194</v>
      </c>
      <c r="E73" s="90">
        <f>Iedzivotaju_skaits_struktura!D62</f>
        <v>375</v>
      </c>
      <c r="F73" s="90">
        <f>Iedzivotaju_skaits_struktura!E62</f>
        <v>536</v>
      </c>
      <c r="G73" s="90">
        <f>Iedzivotaju_skaits_struktura!F62</f>
        <v>1031</v>
      </c>
      <c r="H73" s="90">
        <f>PFI!H75</f>
        <v>340.38800000000003</v>
      </c>
      <c r="I73" s="32">
        <f t="shared" si="11"/>
        <v>692.88571262574476</v>
      </c>
      <c r="J73" s="32">
        <f t="shared" si="24"/>
        <v>9099.1897599999993</v>
      </c>
      <c r="K73" s="135">
        <f t="shared" si="12"/>
        <v>395.51306064619519</v>
      </c>
      <c r="L73" s="138">
        <f t="shared" si="40"/>
        <v>2159309.034826871</v>
      </c>
      <c r="M73" s="119">
        <f t="shared" si="41"/>
        <v>-44.440510996719183</v>
      </c>
      <c r="N73" s="157">
        <f t="shared" si="13"/>
        <v>26.664306598031509</v>
      </c>
      <c r="O73" s="228">
        <f t="shared" si="42"/>
        <v>242623.58555430872</v>
      </c>
      <c r="P73" s="234">
        <f t="shared" si="15"/>
        <v>2401932.6203811797</v>
      </c>
      <c r="Q73" s="212">
        <f t="shared" si="43"/>
        <v>263.97214298574863</v>
      </c>
      <c r="R73" s="32">
        <f t="shared" si="44"/>
        <v>1439539.3565512474</v>
      </c>
      <c r="S73" s="235">
        <f t="shared" si="16"/>
        <v>158.2052242584781</v>
      </c>
      <c r="T73" s="234">
        <f t="shared" si="45"/>
        <v>3841471.9769324269</v>
      </c>
      <c r="U73" s="266">
        <f t="shared" si="38"/>
        <v>422.17736724422673</v>
      </c>
      <c r="V73" s="264">
        <f t="shared" si="46"/>
        <v>3680858.4436151441</v>
      </c>
      <c r="W73" s="407">
        <f t="shared" si="47"/>
        <v>248430.71420507619</v>
      </c>
      <c r="X73" s="273">
        <f t="shared" si="19"/>
        <v>27.302509427507115</v>
      </c>
      <c r="Y73" s="416">
        <f t="shared" si="48"/>
        <v>491054.29975938494</v>
      </c>
      <c r="Z73" s="252">
        <f t="shared" si="49"/>
        <v>4089902.6911375029</v>
      </c>
      <c r="AA73" s="257">
        <f t="shared" si="20"/>
        <v>449.47987667173379</v>
      </c>
      <c r="AB73" s="258">
        <f t="shared" si="21"/>
        <v>787.42831943348153</v>
      </c>
      <c r="AC73" s="150"/>
      <c r="AD73" s="318">
        <f>PFI!Q75</f>
        <v>3948901.8802183312</v>
      </c>
      <c r="AE73" s="325">
        <f t="shared" si="39"/>
        <v>141000.81091917166</v>
      </c>
      <c r="AF73" s="368">
        <f t="shared" si="23"/>
        <v>3.5706334367410442E-2</v>
      </c>
      <c r="AG73" s="418"/>
      <c r="AH73" s="418"/>
    </row>
    <row r="74" spans="1:34" ht="14">
      <c r="A74" s="26">
        <v>58</v>
      </c>
      <c r="B74" s="39" t="s">
        <v>60</v>
      </c>
      <c r="C74" s="32">
        <f>Vertetie_ienemumi!J63</f>
        <v>2841777.9994483762</v>
      </c>
      <c r="D74" s="90">
        <f>Iedzivotaju_skaits_struktura!C63</f>
        <v>6052</v>
      </c>
      <c r="E74" s="90">
        <f>Iedzivotaju_skaits_struktura!D63</f>
        <v>425</v>
      </c>
      <c r="F74" s="90">
        <f>Iedzivotaju_skaits_struktura!E63</f>
        <v>667</v>
      </c>
      <c r="G74" s="90">
        <f>Iedzivotaju_skaits_struktura!F63</f>
        <v>1223</v>
      </c>
      <c r="H74" s="90">
        <f>PFI!H76</f>
        <v>810.44799999999998</v>
      </c>
      <c r="I74" s="32">
        <f t="shared" si="11"/>
        <v>469.56014531532986</v>
      </c>
      <c r="J74" s="32">
        <f t="shared" si="24"/>
        <v>11357.820960000001</v>
      </c>
      <c r="K74" s="135">
        <f t="shared" si="12"/>
        <v>250.2045074892936</v>
      </c>
      <c r="L74" s="138">
        <f t="shared" si="40"/>
        <v>1705066.7996690257</v>
      </c>
      <c r="M74" s="119">
        <f t="shared" si="41"/>
        <v>-189.74906415362076</v>
      </c>
      <c r="N74" s="157">
        <f t="shared" si="13"/>
        <v>113.84943849217245</v>
      </c>
      <c r="O74" s="228">
        <f t="shared" si="42"/>
        <v>1293081.5387906271</v>
      </c>
      <c r="P74" s="234">
        <f t="shared" si="15"/>
        <v>2998148.3384596528</v>
      </c>
      <c r="Q74" s="212">
        <f t="shared" si="43"/>
        <v>263.97214298574863</v>
      </c>
      <c r="R74" s="32">
        <f t="shared" si="44"/>
        <v>1136711.1997793505</v>
      </c>
      <c r="S74" s="235">
        <f t="shared" si="16"/>
        <v>100.08180299571745</v>
      </c>
      <c r="T74" s="234">
        <f t="shared" si="45"/>
        <v>4134859.5382390032</v>
      </c>
      <c r="U74" s="266">
        <f t="shared" si="38"/>
        <v>364.05394598146603</v>
      </c>
      <c r="V74" s="264">
        <f t="shared" si="46"/>
        <v>6244921.9215280758</v>
      </c>
      <c r="W74" s="407">
        <f t="shared" si="47"/>
        <v>421486.03019800567</v>
      </c>
      <c r="X74" s="273">
        <f t="shared" si="19"/>
        <v>37.109761782862762</v>
      </c>
      <c r="Y74" s="416">
        <f t="shared" si="48"/>
        <v>1714567.5689886329</v>
      </c>
      <c r="Z74" s="252">
        <f t="shared" si="49"/>
        <v>4556345.5684370091</v>
      </c>
      <c r="AA74" s="257">
        <f t="shared" si="20"/>
        <v>401.16370776432882</v>
      </c>
      <c r="AB74" s="258">
        <f t="shared" si="21"/>
        <v>752.86608863797244</v>
      </c>
      <c r="AC74" s="150"/>
      <c r="AD74" s="318">
        <f>PFI!Q76</f>
        <v>4382274.2081934009</v>
      </c>
      <c r="AE74" s="325">
        <f t="shared" si="39"/>
        <v>174071.36024360824</v>
      </c>
      <c r="AF74" s="368">
        <f t="shared" si="23"/>
        <v>3.9721695168721372E-2</v>
      </c>
      <c r="AG74" s="418"/>
      <c r="AH74" s="418"/>
    </row>
    <row r="75" spans="1:34" ht="14">
      <c r="A75" s="26">
        <v>59</v>
      </c>
      <c r="B75" s="39" t="s">
        <v>61</v>
      </c>
      <c r="C75" s="32">
        <f>Vertetie_ienemumi!J64</f>
        <v>12064771.496425051</v>
      </c>
      <c r="D75" s="90">
        <f>Iedzivotaju_skaits_struktura!C64</f>
        <v>24200</v>
      </c>
      <c r="E75" s="90">
        <f>Iedzivotaju_skaits_struktura!D64</f>
        <v>1674</v>
      </c>
      <c r="F75" s="90">
        <f>Iedzivotaju_skaits_struktura!E64</f>
        <v>2817</v>
      </c>
      <c r="G75" s="90">
        <f>Iedzivotaju_skaits_struktura!F64</f>
        <v>4796</v>
      </c>
      <c r="H75" s="90">
        <f>PFI!H77</f>
        <v>1754.8629999999998</v>
      </c>
      <c r="I75" s="32">
        <f t="shared" si="11"/>
        <v>498.54427671177899</v>
      </c>
      <c r="J75" s="32">
        <f t="shared" si="24"/>
        <v>43517.011760000001</v>
      </c>
      <c r="K75" s="135">
        <f t="shared" si="12"/>
        <v>277.24264623139305</v>
      </c>
      <c r="L75" s="138">
        <f t="shared" si="40"/>
        <v>7238862.8978550304</v>
      </c>
      <c r="M75" s="119">
        <f t="shared" si="41"/>
        <v>-162.71092541152132</v>
      </c>
      <c r="N75" s="157">
        <f t="shared" si="13"/>
        <v>97.626555246912787</v>
      </c>
      <c r="O75" s="228">
        <f t="shared" si="42"/>
        <v>4248415.9527681936</v>
      </c>
      <c r="P75" s="234">
        <f t="shared" si="15"/>
        <v>11487278.850623224</v>
      </c>
      <c r="Q75" s="212">
        <f t="shared" si="43"/>
        <v>263.97214298574863</v>
      </c>
      <c r="R75" s="32">
        <f t="shared" si="44"/>
        <v>4825908.5985700209</v>
      </c>
      <c r="S75" s="235">
        <f t="shared" si="16"/>
        <v>110.89705849255722</v>
      </c>
      <c r="T75" s="234">
        <f t="shared" si="45"/>
        <v>16313187.449193245</v>
      </c>
      <c r="U75" s="266">
        <f t="shared" si="38"/>
        <v>374.86920147830585</v>
      </c>
      <c r="V75" s="264">
        <f t="shared" si="46"/>
        <v>22750535.833505195</v>
      </c>
      <c r="W75" s="407">
        <f t="shared" si="47"/>
        <v>1535492.8618539446</v>
      </c>
      <c r="X75" s="273">
        <f t="shared" si="19"/>
        <v>35.2848874440717</v>
      </c>
      <c r="Y75" s="416">
        <f t="shared" si="48"/>
        <v>5783908.8146221377</v>
      </c>
      <c r="Z75" s="252">
        <f t="shared" si="49"/>
        <v>17848680.311047189</v>
      </c>
      <c r="AA75" s="257">
        <f t="shared" si="20"/>
        <v>410.15408892237753</v>
      </c>
      <c r="AB75" s="258">
        <f t="shared" si="21"/>
        <v>737.54877318376816</v>
      </c>
      <c r="AC75" s="150"/>
      <c r="AD75" s="318">
        <f>PFI!Q77</f>
        <v>16974807.42602941</v>
      </c>
      <c r="AE75" s="325">
        <f t="shared" si="39"/>
        <v>873872.88501777872</v>
      </c>
      <c r="AF75" s="368">
        <f t="shared" si="23"/>
        <v>5.1480577251072024E-2</v>
      </c>
      <c r="AG75" s="418"/>
      <c r="AH75" s="418"/>
    </row>
    <row r="76" spans="1:34" ht="14">
      <c r="A76" s="26">
        <v>60</v>
      </c>
      <c r="B76" s="39" t="s">
        <v>62</v>
      </c>
      <c r="C76" s="32">
        <f>Vertetie_ienemumi!J65</f>
        <v>4009608.7159170951</v>
      </c>
      <c r="D76" s="90">
        <f>Iedzivotaju_skaits_struktura!C65</f>
        <v>5774</v>
      </c>
      <c r="E76" s="90">
        <f>Iedzivotaju_skaits_struktura!D65</f>
        <v>422</v>
      </c>
      <c r="F76" s="90">
        <f>Iedzivotaju_skaits_struktura!E65</f>
        <v>544</v>
      </c>
      <c r="G76" s="90">
        <f>Iedzivotaju_skaits_struktura!F65</f>
        <v>1168</v>
      </c>
      <c r="H76" s="90">
        <f>PFI!H78</f>
        <v>490.91699999999997</v>
      </c>
      <c r="I76" s="32">
        <f t="shared" si="11"/>
        <v>694.42478626898082</v>
      </c>
      <c r="J76" s="32">
        <f t="shared" si="24"/>
        <v>10145.43384</v>
      </c>
      <c r="K76" s="135">
        <f t="shared" si="12"/>
        <v>395.21313520458534</v>
      </c>
      <c r="L76" s="138">
        <f t="shared" si="40"/>
        <v>2405765.2295502569</v>
      </c>
      <c r="M76" s="119">
        <f t="shared" si="41"/>
        <v>-44.740436438329027</v>
      </c>
      <c r="N76" s="157">
        <f t="shared" si="13"/>
        <v>26.844261862997417</v>
      </c>
      <c r="O76" s="228">
        <f t="shared" si="42"/>
        <v>272346.68271467544</v>
      </c>
      <c r="P76" s="234">
        <f t="shared" si="15"/>
        <v>2678111.9122649324</v>
      </c>
      <c r="Q76" s="212">
        <f t="shared" si="43"/>
        <v>263.97214298574858</v>
      </c>
      <c r="R76" s="32">
        <f t="shared" si="44"/>
        <v>1603843.4863668382</v>
      </c>
      <c r="S76" s="235">
        <f t="shared" si="16"/>
        <v>158.08525408183414</v>
      </c>
      <c r="T76" s="234">
        <f t="shared" si="45"/>
        <v>4281955.3986317702</v>
      </c>
      <c r="U76" s="266">
        <f t="shared" si="38"/>
        <v>422.05739706758271</v>
      </c>
      <c r="V76" s="264">
        <f t="shared" si="46"/>
        <v>4107134.2048306023</v>
      </c>
      <c r="W76" s="407">
        <f t="shared" si="47"/>
        <v>277201.17452820111</v>
      </c>
      <c r="X76" s="273">
        <f t="shared" si="19"/>
        <v>27.322752175987883</v>
      </c>
      <c r="Y76" s="416">
        <f t="shared" si="48"/>
        <v>549547.85724287655</v>
      </c>
      <c r="Z76" s="252">
        <f t="shared" si="49"/>
        <v>4559156.5731599713</v>
      </c>
      <c r="AA76" s="257">
        <f t="shared" si="20"/>
        <v>449.3801492435706</v>
      </c>
      <c r="AB76" s="258">
        <f t="shared" si="21"/>
        <v>789.60106913058041</v>
      </c>
      <c r="AC76" s="150"/>
      <c r="AD76" s="318">
        <f>PFI!Q78</f>
        <v>4489628.623253921</v>
      </c>
      <c r="AE76" s="325">
        <f t="shared" si="39"/>
        <v>69527.949906050228</v>
      </c>
      <c r="AF76" s="368">
        <f t="shared" si="23"/>
        <v>1.5486347700549574E-2</v>
      </c>
      <c r="AG76" s="418"/>
      <c r="AH76" s="418"/>
    </row>
    <row r="77" spans="1:34" ht="14">
      <c r="A77" s="26">
        <v>61</v>
      </c>
      <c r="B77" s="39" t="s">
        <v>63</v>
      </c>
      <c r="C77" s="32">
        <f>Vertetie_ienemumi!J66</f>
        <v>24894433.785182588</v>
      </c>
      <c r="D77" s="90">
        <f>Iedzivotaju_skaits_struktura!C66</f>
        <v>23716</v>
      </c>
      <c r="E77" s="90">
        <f>Iedzivotaju_skaits_struktura!D66</f>
        <v>2732</v>
      </c>
      <c r="F77" s="90">
        <f>Iedzivotaju_skaits_struktura!E66</f>
        <v>3149</v>
      </c>
      <c r="G77" s="90">
        <f>Iedzivotaju_skaits_struktura!F66</f>
        <v>3569</v>
      </c>
      <c r="H77" s="90">
        <f>PFI!H79</f>
        <v>275.16000000000003</v>
      </c>
      <c r="I77" s="32">
        <f t="shared" si="11"/>
        <v>1049.689398936692</v>
      </c>
      <c r="J77" s="32">
        <f t="shared" si="24"/>
        <v>43433.92319999999</v>
      </c>
      <c r="K77" s="135">
        <f t="shared" si="12"/>
        <v>573.15646276186703</v>
      </c>
      <c r="L77" s="138">
        <f t="shared" si="40"/>
        <v>14936660.271109553</v>
      </c>
      <c r="M77" s="119">
        <f t="shared" si="41"/>
        <v>133.20289111895266</v>
      </c>
      <c r="N77" s="157">
        <f t="shared" si="13"/>
        <v>-79.921734671371595</v>
      </c>
      <c r="O77" s="228">
        <f t="shared" si="42"/>
        <v>-3471314.4857271304</v>
      </c>
      <c r="P77" s="234">
        <f t="shared" si="15"/>
        <v>11465345.785382424</v>
      </c>
      <c r="Q77" s="212">
        <f t="shared" si="43"/>
        <v>263.97214298574869</v>
      </c>
      <c r="R77" s="32">
        <f t="shared" si="44"/>
        <v>9957773.5140730347</v>
      </c>
      <c r="S77" s="235">
        <f t="shared" si="16"/>
        <v>229.26258510474682</v>
      </c>
      <c r="T77" s="234">
        <f t="shared" si="45"/>
        <v>21423119.299455456</v>
      </c>
      <c r="U77" s="266">
        <f t="shared" si="38"/>
        <v>493.23472809049542</v>
      </c>
      <c r="V77" s="264">
        <f t="shared" si="46"/>
        <v>9854399.4548456296</v>
      </c>
      <c r="W77" s="407">
        <f t="shared" si="47"/>
        <v>665099.06102908542</v>
      </c>
      <c r="X77" s="273">
        <f t="shared" si="19"/>
        <v>15.312893978434939</v>
      </c>
      <c r="Y77" s="416">
        <f t="shared" si="48"/>
        <v>-2806215.424698045</v>
      </c>
      <c r="Z77" s="252">
        <f t="shared" si="49"/>
        <v>22088218.36048454</v>
      </c>
      <c r="AA77" s="257">
        <f t="shared" si="20"/>
        <v>508.54762206893037</v>
      </c>
      <c r="AB77" s="258">
        <f t="shared" si="21"/>
        <v>931.36356723243978</v>
      </c>
      <c r="AC77" s="150"/>
      <c r="AD77" s="318">
        <f>PFI!Q79</f>
        <v>21300063.760488592</v>
      </c>
      <c r="AE77" s="325">
        <f t="shared" si="39"/>
        <v>788154.59999594837</v>
      </c>
      <c r="AF77" s="368">
        <f t="shared" si="23"/>
        <v>3.7002452615093384E-2</v>
      </c>
      <c r="AG77" s="418"/>
      <c r="AH77" s="418"/>
    </row>
    <row r="78" spans="1:34" ht="14">
      <c r="A78" s="26">
        <v>62</v>
      </c>
      <c r="B78" s="39" t="s">
        <v>64</v>
      </c>
      <c r="C78" s="32">
        <f>Vertetie_ienemumi!J67</f>
        <v>7046641.938319237</v>
      </c>
      <c r="D78" s="90">
        <f>Iedzivotaju_skaits_struktura!C67</f>
        <v>10417</v>
      </c>
      <c r="E78" s="90">
        <f>Iedzivotaju_skaits_struktura!D67</f>
        <v>762</v>
      </c>
      <c r="F78" s="90">
        <f>Iedzivotaju_skaits_struktura!E67</f>
        <v>1230</v>
      </c>
      <c r="G78" s="90">
        <f>Iedzivotaju_skaits_struktura!F67</f>
        <v>2037</v>
      </c>
      <c r="H78" s="90">
        <f>PFI!H80</f>
        <v>225.09400000000002</v>
      </c>
      <c r="I78" s="32">
        <f t="shared" si="11"/>
        <v>676.45597948730313</v>
      </c>
      <c r="J78" s="32">
        <f t="shared" si="24"/>
        <v>18059.402879999998</v>
      </c>
      <c r="K78" s="135">
        <f t="shared" si="12"/>
        <v>390.19241029962768</v>
      </c>
      <c r="L78" s="138">
        <f t="shared" si="40"/>
        <v>4227985.1629915424</v>
      </c>
      <c r="M78" s="119">
        <f t="shared" si="41"/>
        <v>-49.761161343286687</v>
      </c>
      <c r="N78" s="157">
        <f t="shared" si="13"/>
        <v>29.85669680597201</v>
      </c>
      <c r="O78" s="228">
        <f t="shared" si="42"/>
        <v>539194.11628505762</v>
      </c>
      <c r="P78" s="234">
        <f t="shared" si="15"/>
        <v>4767179.2792766001</v>
      </c>
      <c r="Q78" s="212">
        <f t="shared" si="43"/>
        <v>263.97214298574863</v>
      </c>
      <c r="R78" s="32">
        <f t="shared" si="44"/>
        <v>2818656.7753276951</v>
      </c>
      <c r="S78" s="235">
        <f t="shared" si="16"/>
        <v>156.07696411985108</v>
      </c>
      <c r="T78" s="234">
        <f t="shared" si="45"/>
        <v>7585836.0546042956</v>
      </c>
      <c r="U78" s="266">
        <f t="shared" si="38"/>
        <v>420.04910710559977</v>
      </c>
      <c r="V78" s="264">
        <f t="shared" si="46"/>
        <v>7401584.9971560594</v>
      </c>
      <c r="W78" s="407">
        <f t="shared" si="47"/>
        <v>499552.2308885922</v>
      </c>
      <c r="X78" s="273">
        <f t="shared" si="19"/>
        <v>27.66161396409316</v>
      </c>
      <c r="Y78" s="416">
        <f t="shared" si="48"/>
        <v>1038746.3471736498</v>
      </c>
      <c r="Z78" s="252">
        <f t="shared" si="49"/>
        <v>8085388.2854928877</v>
      </c>
      <c r="AA78" s="257">
        <f t="shared" si="20"/>
        <v>447.71072106969291</v>
      </c>
      <c r="AB78" s="258">
        <f t="shared" si="21"/>
        <v>776.17243788930477</v>
      </c>
      <c r="AC78" s="150"/>
      <c r="AD78" s="318">
        <f>PFI!Q80</f>
        <v>7711051.8843131233</v>
      </c>
      <c r="AE78" s="325">
        <f t="shared" si="39"/>
        <v>374336.40117976442</v>
      </c>
      <c r="AF78" s="368">
        <f t="shared" si="23"/>
        <v>4.8545439298792736E-2</v>
      </c>
      <c r="AG78" s="418"/>
      <c r="AH78" s="418"/>
    </row>
    <row r="79" spans="1:34" ht="14">
      <c r="A79" s="26">
        <v>63</v>
      </c>
      <c r="B79" s="39" t="s">
        <v>65</v>
      </c>
      <c r="C79" s="32">
        <f>Vertetie_ienemumi!J68</f>
        <v>1970285.4103575798</v>
      </c>
      <c r="D79" s="90">
        <f>Iedzivotaju_skaits_struktura!C68</f>
        <v>3507</v>
      </c>
      <c r="E79" s="90">
        <f>Iedzivotaju_skaits_struktura!D68</f>
        <v>214</v>
      </c>
      <c r="F79" s="90">
        <f>Iedzivotaju_skaits_struktura!E68</f>
        <v>331</v>
      </c>
      <c r="G79" s="90">
        <f>Iedzivotaju_skaits_struktura!F68</f>
        <v>809</v>
      </c>
      <c r="H79" s="90">
        <f>PFI!H81</f>
        <v>166.96700000000001</v>
      </c>
      <c r="I79" s="32">
        <f t="shared" si="11"/>
        <v>561.81505855648129</v>
      </c>
      <c r="J79" s="32">
        <f t="shared" si="24"/>
        <v>5939.2698399999999</v>
      </c>
      <c r="K79" s="135">
        <f t="shared" si="12"/>
        <v>331.73865869639963</v>
      </c>
      <c r="L79" s="138">
        <f t="shared" si="40"/>
        <v>1182171.2462145479</v>
      </c>
      <c r="M79" s="119">
        <f t="shared" si="41"/>
        <v>-108.21491294651474</v>
      </c>
      <c r="N79" s="157">
        <f t="shared" si="13"/>
        <v>64.928947767908838</v>
      </c>
      <c r="O79" s="228">
        <f t="shared" si="42"/>
        <v>385630.54122087627</v>
      </c>
      <c r="P79" s="234">
        <f t="shared" si="15"/>
        <v>1567801.787435424</v>
      </c>
      <c r="Q79" s="212">
        <f t="shared" si="43"/>
        <v>263.97214298574858</v>
      </c>
      <c r="R79" s="32">
        <f t="shared" si="44"/>
        <v>788114.16414303193</v>
      </c>
      <c r="S79" s="235">
        <f t="shared" si="16"/>
        <v>132.69546347855984</v>
      </c>
      <c r="T79" s="234">
        <f t="shared" si="45"/>
        <v>2355915.951578456</v>
      </c>
      <c r="U79" s="266">
        <f t="shared" si="38"/>
        <v>396.66760646430839</v>
      </c>
      <c r="V79" s="264">
        <f t="shared" si="46"/>
        <v>2781362.1966835707</v>
      </c>
      <c r="W79" s="407">
        <f t="shared" si="47"/>
        <v>187721.37194889225</v>
      </c>
      <c r="X79" s="273">
        <f t="shared" si="19"/>
        <v>31.606809760455715</v>
      </c>
      <c r="Y79" s="416">
        <f t="shared" si="48"/>
        <v>573351.91316976852</v>
      </c>
      <c r="Z79" s="252">
        <f t="shared" si="49"/>
        <v>2543637.3235273482</v>
      </c>
      <c r="AA79" s="257">
        <f t="shared" si="20"/>
        <v>428.27441622476414</v>
      </c>
      <c r="AB79" s="258">
        <f t="shared" si="21"/>
        <v>725.30291517745889</v>
      </c>
      <c r="AC79" s="150"/>
      <c r="AD79" s="318">
        <f>PFI!Q81</f>
        <v>2460658.5205556387</v>
      </c>
      <c r="AE79" s="325">
        <f t="shared" si="39"/>
        <v>82978.80297170952</v>
      </c>
      <c r="AF79" s="368">
        <f t="shared" si="23"/>
        <v>3.3722193582948812E-2</v>
      </c>
      <c r="AG79" s="418"/>
      <c r="AH79" s="418"/>
    </row>
    <row r="80" spans="1:34" ht="14">
      <c r="A80" s="26">
        <v>64</v>
      </c>
      <c r="B80" s="39" t="s">
        <v>66</v>
      </c>
      <c r="C80" s="32">
        <f>Vertetie_ienemumi!J69</f>
        <v>9994634.6095408071</v>
      </c>
      <c r="D80" s="90">
        <f>Iedzivotaju_skaits_struktura!C69</f>
        <v>17468</v>
      </c>
      <c r="E80" s="90">
        <f>Iedzivotaju_skaits_struktura!D69</f>
        <v>1137</v>
      </c>
      <c r="F80" s="90">
        <f>Iedzivotaju_skaits_struktura!E69</f>
        <v>1864</v>
      </c>
      <c r="G80" s="90">
        <f>Iedzivotaju_skaits_struktura!F69</f>
        <v>3821</v>
      </c>
      <c r="H80" s="90">
        <f>PFI!H82</f>
        <v>1170.0350000000001</v>
      </c>
      <c r="I80" s="32">
        <f t="shared" si="11"/>
        <v>572.16822816240017</v>
      </c>
      <c r="J80" s="32">
        <f t="shared" si="24"/>
        <v>30811.213200000002</v>
      </c>
      <c r="K80" s="135">
        <f t="shared" si="12"/>
        <v>324.38302720065582</v>
      </c>
      <c r="L80" s="138">
        <f t="shared" si="40"/>
        <v>5996780.7657244839</v>
      </c>
      <c r="M80" s="119">
        <f t="shared" si="41"/>
        <v>-115.57054444225855</v>
      </c>
      <c r="N80" s="157">
        <f t="shared" si="13"/>
        <v>69.342326665355131</v>
      </c>
      <c r="O80" s="228">
        <f t="shared" si="42"/>
        <v>2136521.2106703022</v>
      </c>
      <c r="P80" s="234">
        <f t="shared" si="15"/>
        <v>8133301.9763947856</v>
      </c>
      <c r="Q80" s="212">
        <f t="shared" si="43"/>
        <v>263.97214298574863</v>
      </c>
      <c r="R80" s="32">
        <f t="shared" si="44"/>
        <v>3997853.8438163232</v>
      </c>
      <c r="S80" s="235">
        <f t="shared" si="16"/>
        <v>129.75321088026234</v>
      </c>
      <c r="T80" s="234">
        <f t="shared" si="45"/>
        <v>12131155.820211109</v>
      </c>
      <c r="U80" s="266">
        <f t="shared" si="38"/>
        <v>393.72535386601095</v>
      </c>
      <c r="V80" s="264">
        <f t="shared" si="46"/>
        <v>14655538.124792261</v>
      </c>
      <c r="W80" s="407">
        <f t="shared" si="47"/>
        <v>989140.40275506477</v>
      </c>
      <c r="X80" s="273">
        <f t="shared" si="19"/>
        <v>32.103260469959835</v>
      </c>
      <c r="Y80" s="416">
        <f t="shared" si="48"/>
        <v>3125661.613425367</v>
      </c>
      <c r="Z80" s="252">
        <f t="shared" si="49"/>
        <v>13120296.222966174</v>
      </c>
      <c r="AA80" s="257">
        <f t="shared" si="20"/>
        <v>425.82861433597083</v>
      </c>
      <c r="AB80" s="258">
        <f t="shared" si="21"/>
        <v>751.10466126437905</v>
      </c>
      <c r="AC80" s="150"/>
      <c r="AD80" s="318">
        <f>PFI!Q82</f>
        <v>12551728.485507632</v>
      </c>
      <c r="AE80" s="325">
        <f t="shared" si="39"/>
        <v>568567.73745854199</v>
      </c>
      <c r="AF80" s="368">
        <f t="shared" si="23"/>
        <v>4.5297963393250429E-2</v>
      </c>
      <c r="AG80" s="418"/>
      <c r="AH80" s="418"/>
    </row>
    <row r="81" spans="1:34" ht="14">
      <c r="A81" s="26">
        <v>65</v>
      </c>
      <c r="B81" s="39" t="s">
        <v>67</v>
      </c>
      <c r="C81" s="32">
        <f>Vertetie_ienemumi!J70</f>
        <v>5518353.3321635509</v>
      </c>
      <c r="D81" s="90">
        <f>Iedzivotaju_skaits_struktura!C70</f>
        <v>12193</v>
      </c>
      <c r="E81" s="90">
        <f>Iedzivotaju_skaits_struktura!D70</f>
        <v>699</v>
      </c>
      <c r="F81" s="90">
        <f>Iedzivotaju_skaits_struktura!E70</f>
        <v>1270</v>
      </c>
      <c r="G81" s="90">
        <f>Iedzivotaju_skaits_struktura!F70</f>
        <v>2654</v>
      </c>
      <c r="H81" s="90">
        <f>PFI!H83</f>
        <v>621.74300000000005</v>
      </c>
      <c r="I81" s="32">
        <f t="shared" ref="I81:I137" si="50">C81/D81</f>
        <v>452.58372280517926</v>
      </c>
      <c r="J81" s="32">
        <f t="shared" ref="J81:J135" si="51">D81+($E$6*E81)+($E$7*F81)+($E$8*G81)+($E$9*H81)</f>
        <v>20877.869360000001</v>
      </c>
      <c r="K81" s="135">
        <f t="shared" ref="K81:K137" si="52">C81/J81</f>
        <v>264.31592405383032</v>
      </c>
      <c r="L81" s="138">
        <f t="shared" si="40"/>
        <v>3311011.9992981306</v>
      </c>
      <c r="M81" s="119">
        <f t="shared" si="41"/>
        <v>-175.63764758908405</v>
      </c>
      <c r="N81" s="157">
        <f t="shared" ref="N81:N135" si="53">M81*-0.6</f>
        <v>105.38258855345043</v>
      </c>
      <c r="O81" s="228">
        <f t="shared" si="42"/>
        <v>2200163.9166375697</v>
      </c>
      <c r="P81" s="234">
        <f t="shared" ref="P81:P135" si="54">L81+O81</f>
        <v>5511175.9159357008</v>
      </c>
      <c r="Q81" s="212">
        <f t="shared" si="43"/>
        <v>263.97214298574863</v>
      </c>
      <c r="R81" s="32">
        <f t="shared" si="44"/>
        <v>2207341.3328654203</v>
      </c>
      <c r="S81" s="235">
        <f t="shared" ref="S81:S135" si="55">R81/J81</f>
        <v>105.72636962153211</v>
      </c>
      <c r="T81" s="234">
        <f t="shared" si="45"/>
        <v>7718517.2488011215</v>
      </c>
      <c r="U81" s="266">
        <f t="shared" si="38"/>
        <v>369.6985126072808</v>
      </c>
      <c r="V81" s="264">
        <f t="shared" si="46"/>
        <v>11184756.7566284</v>
      </c>
      <c r="W81" s="407">
        <f t="shared" si="47"/>
        <v>754888.33700711804</v>
      </c>
      <c r="X81" s="273">
        <f t="shared" ref="X81:X135" si="56">W81/J81</f>
        <v>36.157345560050864</v>
      </c>
      <c r="Y81" s="416">
        <f t="shared" si="48"/>
        <v>2955052.2536446876</v>
      </c>
      <c r="Z81" s="252">
        <f t="shared" si="49"/>
        <v>8473405.5858082399</v>
      </c>
      <c r="AA81" s="257">
        <f t="shared" ref="AA81:AA137" si="57">Z81/J81</f>
        <v>405.85585816733169</v>
      </c>
      <c r="AB81" s="258">
        <f t="shared" ref="AB81:AB137" si="58">Z81/D81</f>
        <v>694.94017762718283</v>
      </c>
      <c r="AC81" s="150"/>
      <c r="AD81" s="318">
        <f>PFI!Q83</f>
        <v>8017053.7947432408</v>
      </c>
      <c r="AE81" s="325">
        <f t="shared" si="39"/>
        <v>456351.79106499907</v>
      </c>
      <c r="AF81" s="368">
        <f t="shared" ref="AF81:AF137" si="59">Z81/AD81-1</f>
        <v>5.6922630525970463E-2</v>
      </c>
      <c r="AG81" s="418"/>
      <c r="AH81" s="418"/>
    </row>
    <row r="82" spans="1:34" ht="14">
      <c r="A82" s="26">
        <v>66</v>
      </c>
      <c r="B82" s="39" t="s">
        <v>68</v>
      </c>
      <c r="C82" s="32">
        <f>Vertetie_ienemumi!J71</f>
        <v>1343590.7747600221</v>
      </c>
      <c r="D82" s="90">
        <f>Iedzivotaju_skaits_struktura!C71</f>
        <v>2429</v>
      </c>
      <c r="E82" s="90">
        <f>Iedzivotaju_skaits_struktura!D71</f>
        <v>131</v>
      </c>
      <c r="F82" s="90">
        <f>Iedzivotaju_skaits_struktura!E71</f>
        <v>221</v>
      </c>
      <c r="G82" s="90">
        <f>Iedzivotaju_skaits_struktura!F71</f>
        <v>548</v>
      </c>
      <c r="H82" s="90">
        <f>PFI!H84</f>
        <v>346.73500000000001</v>
      </c>
      <c r="I82" s="32">
        <f t="shared" si="50"/>
        <v>553.14564625772834</v>
      </c>
      <c r="J82" s="32">
        <f t="shared" si="51"/>
        <v>4388.5572000000002</v>
      </c>
      <c r="K82" s="135">
        <f t="shared" si="52"/>
        <v>306.15774468201579</v>
      </c>
      <c r="L82" s="138">
        <f t="shared" si="40"/>
        <v>806154.46485601319</v>
      </c>
      <c r="M82" s="119">
        <f t="shared" si="41"/>
        <v>-133.79582696089858</v>
      </c>
      <c r="N82" s="157">
        <f t="shared" si="53"/>
        <v>80.277496176539145</v>
      </c>
      <c r="O82" s="228">
        <f t="shared" si="42"/>
        <v>352302.38384352333</v>
      </c>
      <c r="P82" s="234">
        <f t="shared" si="54"/>
        <v>1158456.8486995366</v>
      </c>
      <c r="Q82" s="212">
        <f t="shared" si="43"/>
        <v>263.97214298574863</v>
      </c>
      <c r="R82" s="32">
        <f t="shared" si="44"/>
        <v>537436.30990400887</v>
      </c>
      <c r="S82" s="235">
        <f t="shared" si="55"/>
        <v>122.46309787280632</v>
      </c>
      <c r="T82" s="234">
        <f t="shared" si="45"/>
        <v>1695893.1586035455</v>
      </c>
      <c r="U82" s="266">
        <f t="shared" si="38"/>
        <v>386.43524085855495</v>
      </c>
      <c r="V82" s="264">
        <f t="shared" si="46"/>
        <v>2167426.2154603135</v>
      </c>
      <c r="W82" s="407">
        <f t="shared" si="47"/>
        <v>146285.23507271006</v>
      </c>
      <c r="X82" s="273">
        <f t="shared" si="56"/>
        <v>33.333332210574824</v>
      </c>
      <c r="Y82" s="416">
        <f t="shared" si="48"/>
        <v>498587.61891623342</v>
      </c>
      <c r="Z82" s="252">
        <f t="shared" si="49"/>
        <v>1842178.3936762556</v>
      </c>
      <c r="AA82" s="257">
        <f t="shared" si="57"/>
        <v>419.76857306912979</v>
      </c>
      <c r="AB82" s="258">
        <f t="shared" si="58"/>
        <v>758.41020735951236</v>
      </c>
      <c r="AC82" s="150"/>
      <c r="AD82" s="318">
        <f>PFI!Q84</f>
        <v>1763628.5965900728</v>
      </c>
      <c r="AE82" s="325">
        <f t="shared" si="39"/>
        <v>78549.797086182749</v>
      </c>
      <c r="AF82" s="368">
        <f t="shared" si="59"/>
        <v>4.4538740887994477E-2</v>
      </c>
      <c r="AG82" s="418"/>
      <c r="AH82" s="418"/>
    </row>
    <row r="83" spans="1:34" ht="14">
      <c r="A83" s="26">
        <v>67</v>
      </c>
      <c r="B83" s="39" t="s">
        <v>69</v>
      </c>
      <c r="C83" s="32">
        <f>Vertetie_ienemumi!J72</f>
        <v>5649651.4656413114</v>
      </c>
      <c r="D83" s="90">
        <f>Iedzivotaju_skaits_struktura!C72</f>
        <v>13335</v>
      </c>
      <c r="E83" s="90">
        <f>Iedzivotaju_skaits_struktura!D72</f>
        <v>712</v>
      </c>
      <c r="F83" s="90">
        <f>Iedzivotaju_skaits_struktura!E72</f>
        <v>1260</v>
      </c>
      <c r="G83" s="90">
        <f>Iedzivotaju_skaits_struktura!F72</f>
        <v>3052</v>
      </c>
      <c r="H83" s="90">
        <f>PFI!H85</f>
        <v>963.25699999999995</v>
      </c>
      <c r="I83" s="32">
        <f t="shared" si="50"/>
        <v>423.67090106046578</v>
      </c>
      <c r="J83" s="32">
        <f t="shared" si="51"/>
        <v>22831.31064</v>
      </c>
      <c r="K83" s="135">
        <f t="shared" si="52"/>
        <v>247.45191175066554</v>
      </c>
      <c r="L83" s="138">
        <f t="shared" si="40"/>
        <v>3389790.8793847868</v>
      </c>
      <c r="M83" s="119">
        <f t="shared" si="41"/>
        <v>-192.50165989224882</v>
      </c>
      <c r="N83" s="157">
        <f t="shared" si="53"/>
        <v>115.50099593534929</v>
      </c>
      <c r="O83" s="228">
        <f t="shared" si="42"/>
        <v>2637039.117429337</v>
      </c>
      <c r="P83" s="234">
        <f t="shared" si="54"/>
        <v>6026829.9968141243</v>
      </c>
      <c r="Q83" s="212">
        <f t="shared" si="43"/>
        <v>263.97214298574863</v>
      </c>
      <c r="R83" s="32">
        <f t="shared" si="44"/>
        <v>2259860.5862565245</v>
      </c>
      <c r="S83" s="235">
        <f t="shared" si="55"/>
        <v>98.980764700266221</v>
      </c>
      <c r="T83" s="234">
        <f t="shared" si="45"/>
        <v>8286690.5830706488</v>
      </c>
      <c r="U83" s="266">
        <f t="shared" si="38"/>
        <v>362.95290768601484</v>
      </c>
      <c r="V83" s="264">
        <f t="shared" si="46"/>
        <v>12616287.865407698</v>
      </c>
      <c r="W83" s="407">
        <f t="shared" si="47"/>
        <v>851506.09648051381</v>
      </c>
      <c r="X83" s="273">
        <f t="shared" si="56"/>
        <v>37.295541631705198</v>
      </c>
      <c r="Y83" s="416">
        <f t="shared" si="48"/>
        <v>3488545.2139098509</v>
      </c>
      <c r="Z83" s="252">
        <f t="shared" si="49"/>
        <v>9138196.6795511618</v>
      </c>
      <c r="AA83" s="257">
        <f t="shared" si="57"/>
        <v>400.24844931772003</v>
      </c>
      <c r="AB83" s="258">
        <f t="shared" si="58"/>
        <v>685.2790910799522</v>
      </c>
      <c r="AC83" s="150"/>
      <c r="AD83" s="318">
        <f>PFI!Q85</f>
        <v>8764287.3049985263</v>
      </c>
      <c r="AE83" s="325">
        <f t="shared" si="39"/>
        <v>373909.37455263548</v>
      </c>
      <c r="AF83" s="368">
        <f t="shared" si="59"/>
        <v>4.2662838578943374E-2</v>
      </c>
      <c r="AG83" s="418"/>
      <c r="AH83" s="418"/>
    </row>
    <row r="84" spans="1:34" ht="14">
      <c r="A84" s="26">
        <v>68</v>
      </c>
      <c r="B84" s="39" t="s">
        <v>70</v>
      </c>
      <c r="C84" s="32">
        <f>Vertetie_ienemumi!J73</f>
        <v>12881142.452195359</v>
      </c>
      <c r="D84" s="90">
        <f>Iedzivotaju_skaits_struktura!C73</f>
        <v>24452</v>
      </c>
      <c r="E84" s="90">
        <f>Iedzivotaju_skaits_struktura!D73</f>
        <v>1578</v>
      </c>
      <c r="F84" s="90">
        <f>Iedzivotaju_skaits_struktura!E73</f>
        <v>2493</v>
      </c>
      <c r="G84" s="90">
        <f>Iedzivotaju_skaits_struktura!F73</f>
        <v>5287</v>
      </c>
      <c r="H84" s="90">
        <f>PFI!H86</f>
        <v>2155.4270000000001</v>
      </c>
      <c r="I84" s="32">
        <f t="shared" si="50"/>
        <v>526.7930006623327</v>
      </c>
      <c r="J84" s="32">
        <f t="shared" si="51"/>
        <v>43460.329039999997</v>
      </c>
      <c r="K84" s="135">
        <f t="shared" si="52"/>
        <v>296.38851653285502</v>
      </c>
      <c r="L84" s="138">
        <f t="shared" si="40"/>
        <v>7728685.4713172149</v>
      </c>
      <c r="M84" s="119">
        <f t="shared" si="41"/>
        <v>-143.56505511005935</v>
      </c>
      <c r="N84" s="157">
        <f t="shared" si="53"/>
        <v>86.139033066035608</v>
      </c>
      <c r="O84" s="228">
        <f t="shared" si="42"/>
        <v>3743630.7202373473</v>
      </c>
      <c r="P84" s="234">
        <f t="shared" si="54"/>
        <v>11472316.191554561</v>
      </c>
      <c r="Q84" s="212">
        <f t="shared" si="43"/>
        <v>263.97214298574858</v>
      </c>
      <c r="R84" s="32">
        <f t="shared" si="44"/>
        <v>5152456.9808781445</v>
      </c>
      <c r="S84" s="235">
        <f t="shared" si="55"/>
        <v>118.55540661314204</v>
      </c>
      <c r="T84" s="234">
        <f t="shared" si="45"/>
        <v>16624773.172432706</v>
      </c>
      <c r="U84" s="266">
        <f t="shared" si="38"/>
        <v>382.52754959889063</v>
      </c>
      <c r="V84" s="264">
        <f t="shared" si="46"/>
        <v>21888816.490120858</v>
      </c>
      <c r="W84" s="407">
        <f t="shared" si="47"/>
        <v>1477333.181116251</v>
      </c>
      <c r="X84" s="273">
        <f t="shared" si="56"/>
        <v>33.992682838561663</v>
      </c>
      <c r="Y84" s="416">
        <f t="shared" si="48"/>
        <v>5220963.9013535986</v>
      </c>
      <c r="Z84" s="252">
        <f t="shared" si="49"/>
        <v>18102106.353548955</v>
      </c>
      <c r="AA84" s="257">
        <f t="shared" si="57"/>
        <v>416.52023243745225</v>
      </c>
      <c r="AB84" s="258">
        <f t="shared" si="58"/>
        <v>740.31189078803186</v>
      </c>
      <c r="AC84" s="150"/>
      <c r="AD84" s="318">
        <f>PFI!Q86</f>
        <v>17252442.43971166</v>
      </c>
      <c r="AE84" s="325">
        <f t="shared" si="39"/>
        <v>849663.91383729503</v>
      </c>
      <c r="AF84" s="368">
        <f t="shared" si="59"/>
        <v>4.9248905875584281E-2</v>
      </c>
      <c r="AG84" s="418"/>
      <c r="AH84" s="418"/>
    </row>
    <row r="85" spans="1:34" ht="14">
      <c r="A85" s="26">
        <v>69</v>
      </c>
      <c r="B85" s="39" t="s">
        <v>71</v>
      </c>
      <c r="C85" s="32">
        <f>Vertetie_ienemumi!J74</f>
        <v>2599954.0723392391</v>
      </c>
      <c r="D85" s="90">
        <f>Iedzivotaju_skaits_struktura!C74</f>
        <v>3602</v>
      </c>
      <c r="E85" s="90">
        <f>Iedzivotaju_skaits_struktura!D74</f>
        <v>250</v>
      </c>
      <c r="F85" s="90">
        <f>Iedzivotaju_skaits_struktura!E74</f>
        <v>437</v>
      </c>
      <c r="G85" s="90">
        <f>Iedzivotaju_skaits_struktura!F74</f>
        <v>707</v>
      </c>
      <c r="H85" s="90">
        <f>PFI!H87</f>
        <v>220.46400000000003</v>
      </c>
      <c r="I85" s="32">
        <f t="shared" si="50"/>
        <v>721.80845983876713</v>
      </c>
      <c r="J85" s="32">
        <f t="shared" si="51"/>
        <v>6469.9052799999999</v>
      </c>
      <c r="K85" s="135">
        <f t="shared" si="52"/>
        <v>401.85349859391437</v>
      </c>
      <c r="L85" s="138">
        <f t="shared" si="40"/>
        <v>1559972.4434035434</v>
      </c>
      <c r="M85" s="119">
        <f t="shared" si="41"/>
        <v>-38.100073049000002</v>
      </c>
      <c r="N85" s="157">
        <f t="shared" si="53"/>
        <v>22.860043829400002</v>
      </c>
      <c r="O85" s="228">
        <f t="shared" si="42"/>
        <v>147902.31827286648</v>
      </c>
      <c r="P85" s="234">
        <f t="shared" si="54"/>
        <v>1707874.76167641</v>
      </c>
      <c r="Q85" s="212">
        <f t="shared" si="43"/>
        <v>263.97214298574863</v>
      </c>
      <c r="R85" s="32">
        <f t="shared" si="44"/>
        <v>1039981.6289356956</v>
      </c>
      <c r="S85" s="235">
        <f t="shared" si="55"/>
        <v>160.74139943756575</v>
      </c>
      <c r="T85" s="234">
        <f t="shared" si="45"/>
        <v>2747856.3906121058</v>
      </c>
      <c r="U85" s="266">
        <f t="shared" si="38"/>
        <v>424.71354242331438</v>
      </c>
      <c r="V85" s="264">
        <f t="shared" si="46"/>
        <v>2576222.5907326825</v>
      </c>
      <c r="W85" s="407">
        <f t="shared" si="47"/>
        <v>173875.96615597783</v>
      </c>
      <c r="X85" s="273">
        <f t="shared" si="56"/>
        <v>26.874576772162239</v>
      </c>
      <c r="Y85" s="416">
        <f t="shared" si="48"/>
        <v>321778.28442884434</v>
      </c>
      <c r="Z85" s="252">
        <f t="shared" si="49"/>
        <v>2921732.3567680838</v>
      </c>
      <c r="AA85" s="257">
        <f t="shared" si="57"/>
        <v>451.58811919547668</v>
      </c>
      <c r="AB85" s="258">
        <f t="shared" si="58"/>
        <v>811.14168705388226</v>
      </c>
      <c r="AC85" s="150"/>
      <c r="AD85" s="318">
        <f>PFI!Q87</f>
        <v>2790386.1859082459</v>
      </c>
      <c r="AE85" s="325">
        <f t="shared" si="39"/>
        <v>131346.1708598379</v>
      </c>
      <c r="AF85" s="368">
        <f t="shared" si="59"/>
        <v>4.7070965131332132E-2</v>
      </c>
      <c r="AG85" s="418"/>
      <c r="AH85" s="418"/>
    </row>
    <row r="86" spans="1:34" ht="14">
      <c r="A86" s="26">
        <v>70</v>
      </c>
      <c r="B86" s="39" t="s">
        <v>72</v>
      </c>
      <c r="C86" s="32">
        <f>Vertetie_ienemumi!J75</f>
        <v>27366332.266029395</v>
      </c>
      <c r="D86" s="90">
        <f>Iedzivotaju_skaits_struktura!C75</f>
        <v>21229</v>
      </c>
      <c r="E86" s="90">
        <f>Iedzivotaju_skaits_struktura!D75</f>
        <v>2893</v>
      </c>
      <c r="F86" s="90">
        <f>Iedzivotaju_skaits_struktura!E75</f>
        <v>3243</v>
      </c>
      <c r="G86" s="90">
        <f>Iedzivotaju_skaits_struktura!F75</f>
        <v>1988</v>
      </c>
      <c r="H86" s="90">
        <f>PFI!H88</f>
        <v>104.01700000000001</v>
      </c>
      <c r="I86" s="32">
        <f t="shared" si="50"/>
        <v>1289.101336192444</v>
      </c>
      <c r="J86" s="32">
        <f t="shared" si="51"/>
        <v>40200.025839999995</v>
      </c>
      <c r="K86" s="135">
        <f t="shared" si="52"/>
        <v>680.7540964015808</v>
      </c>
      <c r="L86" s="138">
        <f t="shared" si="40"/>
        <v>16419799.359617636</v>
      </c>
      <c r="M86" s="119">
        <f t="shared" si="41"/>
        <v>240.80052475866643</v>
      </c>
      <c r="N86" s="157">
        <f t="shared" si="53"/>
        <v>-144.48031485519985</v>
      </c>
      <c r="O86" s="228">
        <f t="shared" si="42"/>
        <v>-5808112.3905503694</v>
      </c>
      <c r="P86" s="234">
        <f t="shared" si="54"/>
        <v>10611686.969067266</v>
      </c>
      <c r="Q86" s="212">
        <f t="shared" si="43"/>
        <v>263.97214298574858</v>
      </c>
      <c r="R86" s="32">
        <f t="shared" si="44"/>
        <v>10946532.90641176</v>
      </c>
      <c r="S86" s="235">
        <f t="shared" si="55"/>
        <v>272.30163856063234</v>
      </c>
      <c r="T86" s="234">
        <f t="shared" si="45"/>
        <v>21558219.875479028</v>
      </c>
      <c r="U86" s="266">
        <f t="shared" si="38"/>
        <v>536.27378154638097</v>
      </c>
      <c r="V86" s="264">
        <f t="shared" si="46"/>
        <v>4795256.907637177</v>
      </c>
      <c r="W86" s="407">
        <f t="shared" si="47"/>
        <v>323644.36628296628</v>
      </c>
      <c r="X86" s="273">
        <f t="shared" si="56"/>
        <v>8.0508497076868135</v>
      </c>
      <c r="Y86" s="416">
        <f t="shared" si="48"/>
        <v>-5484468.0242674034</v>
      </c>
      <c r="Z86" s="252">
        <f t="shared" si="49"/>
        <v>21881864.241761994</v>
      </c>
      <c r="AA86" s="257">
        <f t="shared" si="57"/>
        <v>544.32463125406775</v>
      </c>
      <c r="AB86" s="258">
        <f t="shared" si="58"/>
        <v>1030.753414751613</v>
      </c>
      <c r="AC86" s="150"/>
      <c r="AD86" s="318">
        <f>PFI!Q88</f>
        <v>20329023.940254807</v>
      </c>
      <c r="AE86" s="325">
        <f t="shared" si="39"/>
        <v>1552840.3015071861</v>
      </c>
      <c r="AF86" s="368">
        <f t="shared" si="59"/>
        <v>7.6385384073079265E-2</v>
      </c>
      <c r="AG86" s="418"/>
      <c r="AH86" s="418"/>
    </row>
    <row r="87" spans="1:34" ht="14">
      <c r="A87" s="26">
        <v>71</v>
      </c>
      <c r="B87" s="39" t="s">
        <v>73</v>
      </c>
      <c r="C87" s="32">
        <f>Vertetie_ienemumi!J76</f>
        <v>1491943.4491103722</v>
      </c>
      <c r="D87" s="90">
        <f>Iedzivotaju_skaits_struktura!C76</f>
        <v>3267</v>
      </c>
      <c r="E87" s="90">
        <f>Iedzivotaju_skaits_struktura!D76</f>
        <v>190</v>
      </c>
      <c r="F87" s="90">
        <f>Iedzivotaju_skaits_struktura!E76</f>
        <v>307</v>
      </c>
      <c r="G87" s="90">
        <f>Iedzivotaju_skaits_struktura!F76</f>
        <v>786</v>
      </c>
      <c r="H87" s="90">
        <f>PFI!H89</f>
        <v>417.20300000000003</v>
      </c>
      <c r="I87" s="32">
        <f t="shared" si="50"/>
        <v>456.6707833212036</v>
      </c>
      <c r="J87" s="32">
        <f t="shared" si="51"/>
        <v>5928.2085600000009</v>
      </c>
      <c r="K87" s="135">
        <f t="shared" si="52"/>
        <v>251.66851570930089</v>
      </c>
      <c r="L87" s="138">
        <f t="shared" si="40"/>
        <v>895166.06946622336</v>
      </c>
      <c r="M87" s="119">
        <f t="shared" si="41"/>
        <v>-188.28505593361348</v>
      </c>
      <c r="N87" s="157">
        <f t="shared" si="53"/>
        <v>112.97103356016808</v>
      </c>
      <c r="O87" s="228">
        <f t="shared" si="42"/>
        <v>669715.84818343585</v>
      </c>
      <c r="P87" s="234">
        <f t="shared" si="54"/>
        <v>1564881.9176496593</v>
      </c>
      <c r="Q87" s="212">
        <f t="shared" si="43"/>
        <v>263.97214298574863</v>
      </c>
      <c r="R87" s="32">
        <f t="shared" si="44"/>
        <v>596777.37964414887</v>
      </c>
      <c r="S87" s="235">
        <f t="shared" si="55"/>
        <v>100.66740628372035</v>
      </c>
      <c r="T87" s="234">
        <f t="shared" si="45"/>
        <v>2161659.2972938083</v>
      </c>
      <c r="U87" s="266">
        <f t="shared" si="38"/>
        <v>364.639549269469</v>
      </c>
      <c r="V87" s="264">
        <f t="shared" si="46"/>
        <v>3250854.7023480688</v>
      </c>
      <c r="W87" s="407">
        <f t="shared" si="47"/>
        <v>219408.6428078085</v>
      </c>
      <c r="X87" s="273">
        <f t="shared" si="56"/>
        <v>37.010952058644925</v>
      </c>
      <c r="Y87" s="416">
        <f t="shared" si="48"/>
        <v>889124.49099124433</v>
      </c>
      <c r="Z87" s="252">
        <f t="shared" si="49"/>
        <v>2381067.940101617</v>
      </c>
      <c r="AA87" s="257">
        <f t="shared" si="57"/>
        <v>401.65050132811399</v>
      </c>
      <c r="AB87" s="258">
        <f t="shared" si="58"/>
        <v>728.82397921690142</v>
      </c>
      <c r="AC87" s="150"/>
      <c r="AD87" s="318">
        <f>PFI!Q89</f>
        <v>2277144.6974946065</v>
      </c>
      <c r="AE87" s="325">
        <f t="shared" si="39"/>
        <v>103923.24260701053</v>
      </c>
      <c r="AF87" s="368">
        <f t="shared" si="59"/>
        <v>4.5637522605107339E-2</v>
      </c>
      <c r="AG87" s="418"/>
      <c r="AH87" s="418"/>
    </row>
    <row r="88" spans="1:34" ht="14">
      <c r="A88" s="26">
        <v>72</v>
      </c>
      <c r="B88" s="39" t="s">
        <v>74</v>
      </c>
      <c r="C88" s="32">
        <f>Vertetie_ienemumi!J77</f>
        <v>920793.37908882613</v>
      </c>
      <c r="D88" s="90">
        <f>Iedzivotaju_skaits_struktura!C77</f>
        <v>1622</v>
      </c>
      <c r="E88" s="90">
        <f>Iedzivotaju_skaits_struktura!D77</f>
        <v>86</v>
      </c>
      <c r="F88" s="90">
        <f>Iedzivotaju_skaits_struktura!E77</f>
        <v>152</v>
      </c>
      <c r="G88" s="90">
        <f>Iedzivotaju_skaits_struktura!F77</f>
        <v>387</v>
      </c>
      <c r="H88" s="90">
        <f>PFI!H90</f>
        <v>109.62899999999999</v>
      </c>
      <c r="I88" s="32">
        <f t="shared" si="50"/>
        <v>567.69012274280283</v>
      </c>
      <c r="J88" s="32">
        <f t="shared" si="51"/>
        <v>2771.7760800000005</v>
      </c>
      <c r="K88" s="135">
        <f t="shared" si="52"/>
        <v>332.2033788129184</v>
      </c>
      <c r="L88" s="138">
        <f t="shared" si="40"/>
        <v>552476.02745329565</v>
      </c>
      <c r="M88" s="119">
        <f t="shared" si="41"/>
        <v>-107.75019282999597</v>
      </c>
      <c r="N88" s="157">
        <f t="shared" si="53"/>
        <v>64.650115697997578</v>
      </c>
      <c r="O88" s="228">
        <f t="shared" si="42"/>
        <v>179195.64426094224</v>
      </c>
      <c r="P88" s="234">
        <f t="shared" si="54"/>
        <v>731671.67171423789</v>
      </c>
      <c r="Q88" s="212">
        <f t="shared" si="43"/>
        <v>263.97214298574858</v>
      </c>
      <c r="R88" s="32">
        <f t="shared" si="44"/>
        <v>368317.35163553047</v>
      </c>
      <c r="S88" s="235">
        <f t="shared" si="55"/>
        <v>132.88135152516736</v>
      </c>
      <c r="T88" s="234">
        <f t="shared" si="45"/>
        <v>1099989.0233497685</v>
      </c>
      <c r="U88" s="266">
        <f t="shared" si="38"/>
        <v>396.85349451091599</v>
      </c>
      <c r="V88" s="264">
        <f t="shared" si="46"/>
        <v>1296735.6324884461</v>
      </c>
      <c r="W88" s="407">
        <f t="shared" si="47"/>
        <v>87520.062031474983</v>
      </c>
      <c r="X88" s="273">
        <f t="shared" si="56"/>
        <v>31.575444590558327</v>
      </c>
      <c r="Y88" s="416">
        <f t="shared" si="48"/>
        <v>266715.70629241725</v>
      </c>
      <c r="Z88" s="252">
        <f t="shared" si="49"/>
        <v>1187509.0853812434</v>
      </c>
      <c r="AA88" s="257">
        <f t="shared" si="57"/>
        <v>428.42893910147427</v>
      </c>
      <c r="AB88" s="258">
        <f t="shared" si="58"/>
        <v>732.1264398158097</v>
      </c>
      <c r="AC88" s="150"/>
      <c r="AD88" s="318">
        <f>PFI!Q90</f>
        <v>1144093.4377283433</v>
      </c>
      <c r="AE88" s="325">
        <f t="shared" si="39"/>
        <v>43415.647652900079</v>
      </c>
      <c r="AF88" s="368">
        <f t="shared" si="59"/>
        <v>3.7947641531013598E-2</v>
      </c>
      <c r="AG88" s="418"/>
      <c r="AH88" s="418"/>
    </row>
    <row r="89" spans="1:34" ht="14">
      <c r="A89" s="26">
        <v>73</v>
      </c>
      <c r="B89" s="39" t="s">
        <v>75</v>
      </c>
      <c r="C89" s="32">
        <f>Vertetie_ienemumi!J78</f>
        <v>1133814.0335745309</v>
      </c>
      <c r="D89" s="90">
        <f>Iedzivotaju_skaits_struktura!C78</f>
        <v>1875</v>
      </c>
      <c r="E89" s="90">
        <f>Iedzivotaju_skaits_struktura!D78</f>
        <v>112</v>
      </c>
      <c r="F89" s="90">
        <f>Iedzivotaju_skaits_struktura!E78</f>
        <v>207</v>
      </c>
      <c r="G89" s="90">
        <f>Iedzivotaju_skaits_struktura!F78</f>
        <v>351</v>
      </c>
      <c r="H89" s="90">
        <f>PFI!H91</f>
        <v>280.01900000000001</v>
      </c>
      <c r="I89" s="32">
        <f t="shared" si="50"/>
        <v>604.70081790641643</v>
      </c>
      <c r="J89" s="32">
        <f t="shared" si="51"/>
        <v>3497.2688799999996</v>
      </c>
      <c r="K89" s="135">
        <f t="shared" si="52"/>
        <v>324.19984635969166</v>
      </c>
      <c r="L89" s="138">
        <f t="shared" si="40"/>
        <v>680288.42014471849</v>
      </c>
      <c r="M89" s="119">
        <f t="shared" si="41"/>
        <v>-115.75372528322271</v>
      </c>
      <c r="N89" s="157">
        <f t="shared" si="53"/>
        <v>69.452235169933616</v>
      </c>
      <c r="O89" s="228">
        <f t="shared" si="42"/>
        <v>242893.14070625033</v>
      </c>
      <c r="P89" s="234">
        <f t="shared" si="54"/>
        <v>923181.56085096882</v>
      </c>
      <c r="Q89" s="212">
        <f t="shared" si="43"/>
        <v>263.97214298574863</v>
      </c>
      <c r="R89" s="32">
        <f t="shared" si="44"/>
        <v>453525.61342981237</v>
      </c>
      <c r="S89" s="235">
        <f t="shared" si="55"/>
        <v>129.67993854387669</v>
      </c>
      <c r="T89" s="234">
        <f t="shared" si="45"/>
        <v>1376707.1742807813</v>
      </c>
      <c r="U89" s="266">
        <f t="shared" si="38"/>
        <v>393.65208152962532</v>
      </c>
      <c r="V89" s="264">
        <f t="shared" si="46"/>
        <v>1664137.5248667814</v>
      </c>
      <c r="W89" s="407">
        <f t="shared" si="47"/>
        <v>112316.971752948</v>
      </c>
      <c r="X89" s="273">
        <f t="shared" si="56"/>
        <v>32.115623821565592</v>
      </c>
      <c r="Y89" s="416">
        <f t="shared" si="48"/>
        <v>355210.11245919834</v>
      </c>
      <c r="Z89" s="252">
        <f t="shared" si="49"/>
        <v>1489024.1460337292</v>
      </c>
      <c r="AA89" s="257">
        <f t="shared" si="57"/>
        <v>425.7677053511909</v>
      </c>
      <c r="AB89" s="258">
        <f t="shared" si="58"/>
        <v>794.14621121798893</v>
      </c>
      <c r="AC89" s="150"/>
      <c r="AD89" s="318">
        <f>PFI!Q91</f>
        <v>1456515.4668293921</v>
      </c>
      <c r="AE89" s="325">
        <f t="shared" si="39"/>
        <v>32508.679204337066</v>
      </c>
      <c r="AF89" s="368">
        <f t="shared" si="59"/>
        <v>2.2319487808188931E-2</v>
      </c>
      <c r="AG89" s="418"/>
      <c r="AH89" s="418"/>
    </row>
    <row r="90" spans="1:34" ht="14">
      <c r="A90" s="26">
        <v>74</v>
      </c>
      <c r="B90" s="39" t="s">
        <v>76</v>
      </c>
      <c r="C90" s="32">
        <f>Vertetie_ienemumi!J79</f>
        <v>1863670.5067525541</v>
      </c>
      <c r="D90" s="90">
        <f>Iedzivotaju_skaits_struktura!C79</f>
        <v>3628</v>
      </c>
      <c r="E90" s="90">
        <f>Iedzivotaju_skaits_struktura!D79</f>
        <v>180</v>
      </c>
      <c r="F90" s="90">
        <f>Iedzivotaju_skaits_struktura!E79</f>
        <v>284</v>
      </c>
      <c r="G90" s="90">
        <f>Iedzivotaju_skaits_struktura!F79</f>
        <v>791</v>
      </c>
      <c r="H90" s="90">
        <f>PFI!H92</f>
        <v>643.22900000000004</v>
      </c>
      <c r="I90" s="32">
        <f t="shared" si="50"/>
        <v>513.69087837721997</v>
      </c>
      <c r="J90" s="32">
        <f t="shared" si="51"/>
        <v>6538.0880800000004</v>
      </c>
      <c r="K90" s="135">
        <f t="shared" si="52"/>
        <v>285.0482410069572</v>
      </c>
      <c r="L90" s="138">
        <f t="shared" ref="L90:L121" si="60">C90*$L$14</f>
        <v>1118202.3040515324</v>
      </c>
      <c r="M90" s="119">
        <f t="shared" ref="M90:M121" si="61">K90-$K$15</f>
        <v>-154.90533063595717</v>
      </c>
      <c r="N90" s="157">
        <f t="shared" si="53"/>
        <v>92.943198381574305</v>
      </c>
      <c r="O90" s="228">
        <f t="shared" ref="O90:O121" si="62">N90*J90</f>
        <v>607670.81745564635</v>
      </c>
      <c r="P90" s="234">
        <f t="shared" si="54"/>
        <v>1725873.1215071788</v>
      </c>
      <c r="Q90" s="212">
        <f t="shared" ref="Q90:Q121" si="63">P90/J90</f>
        <v>263.97214298574863</v>
      </c>
      <c r="R90" s="32">
        <f t="shared" ref="R90:R121" si="64">C90*$R$14</f>
        <v>745468.20270102168</v>
      </c>
      <c r="S90" s="235">
        <f t="shared" si="55"/>
        <v>114.01929640278289</v>
      </c>
      <c r="T90" s="234">
        <f t="shared" ref="T90:T121" si="65">R90+P90</f>
        <v>2471341.3242082004</v>
      </c>
      <c r="U90" s="266">
        <f t="shared" si="38"/>
        <v>377.99143938853149</v>
      </c>
      <c r="V90" s="264">
        <f t="shared" ref="V90:V121" si="66">($K$7-K90)*J90</f>
        <v>3367055.0566369467</v>
      </c>
      <c r="W90" s="407">
        <f t="shared" ref="W90:W121" si="67">V90*$W$14</f>
        <v>227251.30708003641</v>
      </c>
      <c r="X90" s="273">
        <f t="shared" si="56"/>
        <v>34.758067541977255</v>
      </c>
      <c r="Y90" s="416">
        <f t="shared" ref="Y90:Y121" si="68">O90+W90</f>
        <v>834922.12453568273</v>
      </c>
      <c r="Z90" s="252">
        <f t="shared" ref="Z90:Z121" si="69">T90+W90</f>
        <v>2698592.6312882369</v>
      </c>
      <c r="AA90" s="257">
        <f t="shared" si="57"/>
        <v>412.74950693050874</v>
      </c>
      <c r="AB90" s="258">
        <f t="shared" si="58"/>
        <v>743.82376827128917</v>
      </c>
      <c r="AC90" s="150"/>
      <c r="AD90" s="318">
        <f>PFI!Q92</f>
        <v>2619046.8577280268</v>
      </c>
      <c r="AE90" s="325">
        <f t="shared" si="39"/>
        <v>79545.773560210131</v>
      </c>
      <c r="AF90" s="368">
        <f t="shared" si="59"/>
        <v>3.0372031460794258E-2</v>
      </c>
      <c r="AG90" s="418"/>
      <c r="AH90" s="418"/>
    </row>
    <row r="91" spans="1:34" ht="14">
      <c r="A91" s="26">
        <v>75</v>
      </c>
      <c r="B91" s="39" t="s">
        <v>77</v>
      </c>
      <c r="C91" s="32">
        <f>Vertetie_ienemumi!J80</f>
        <v>2239402.143640805</v>
      </c>
      <c r="D91" s="90">
        <f>Iedzivotaju_skaits_struktura!C80</f>
        <v>3384</v>
      </c>
      <c r="E91" s="90">
        <f>Iedzivotaju_skaits_struktura!D80</f>
        <v>168</v>
      </c>
      <c r="F91" s="90">
        <f>Iedzivotaju_skaits_struktura!E80</f>
        <v>337</v>
      </c>
      <c r="G91" s="90">
        <f>Iedzivotaju_skaits_struktura!F80</f>
        <v>771</v>
      </c>
      <c r="H91" s="90">
        <f>PFI!H93</f>
        <v>350.57900000000001</v>
      </c>
      <c r="I91" s="32">
        <f t="shared" si="50"/>
        <v>661.76186277801571</v>
      </c>
      <c r="J91" s="32">
        <f t="shared" si="51"/>
        <v>5979.1600799999997</v>
      </c>
      <c r="K91" s="135">
        <f t="shared" si="52"/>
        <v>374.53456901605568</v>
      </c>
      <c r="L91" s="138">
        <f t="shared" si="60"/>
        <v>1343641.286184483</v>
      </c>
      <c r="M91" s="119">
        <f t="shared" si="61"/>
        <v>-65.419002626858685</v>
      </c>
      <c r="N91" s="157">
        <f t="shared" si="53"/>
        <v>39.251401576115207</v>
      </c>
      <c r="O91" s="228">
        <f t="shared" si="62"/>
        <v>234690.41338795712</v>
      </c>
      <c r="P91" s="234">
        <f t="shared" si="54"/>
        <v>1578331.69957244</v>
      </c>
      <c r="Q91" s="212">
        <f t="shared" si="63"/>
        <v>263.97214298574863</v>
      </c>
      <c r="R91" s="32">
        <f t="shared" si="64"/>
        <v>895760.85745632206</v>
      </c>
      <c r="S91" s="235">
        <f t="shared" si="55"/>
        <v>149.81382760642228</v>
      </c>
      <c r="T91" s="234">
        <f t="shared" si="65"/>
        <v>2474092.5570287621</v>
      </c>
      <c r="U91" s="266">
        <f t="shared" ref="U91:U135" si="70">T91/J91</f>
        <v>413.78597059217088</v>
      </c>
      <c r="V91" s="264">
        <f t="shared" si="66"/>
        <v>2544159.2118149651</v>
      </c>
      <c r="W91" s="407">
        <f t="shared" si="67"/>
        <v>171711.92528171558</v>
      </c>
      <c r="X91" s="273">
        <f t="shared" si="56"/>
        <v>28.718402415095664</v>
      </c>
      <c r="Y91" s="416">
        <f t="shared" si="68"/>
        <v>406402.33866967272</v>
      </c>
      <c r="Z91" s="252">
        <f t="shared" si="69"/>
        <v>2645804.4823104776</v>
      </c>
      <c r="AA91" s="257">
        <f t="shared" si="57"/>
        <v>442.50437300726657</v>
      </c>
      <c r="AB91" s="258">
        <f t="shared" si="58"/>
        <v>781.85711652200871</v>
      </c>
      <c r="AC91" s="150"/>
      <c r="AD91" s="318">
        <f>PFI!Q93</f>
        <v>2506783.3521408769</v>
      </c>
      <c r="AE91" s="325">
        <f t="shared" ref="AE91:AE135" si="71">Z91-AD91</f>
        <v>139021.13016960071</v>
      </c>
      <c r="AF91" s="368">
        <f t="shared" si="59"/>
        <v>5.545797567662647E-2</v>
      </c>
      <c r="AG91" s="418"/>
      <c r="AH91" s="418"/>
    </row>
    <row r="92" spans="1:34" ht="14">
      <c r="A92" s="26">
        <v>76</v>
      </c>
      <c r="B92" s="39" t="s">
        <v>78</v>
      </c>
      <c r="C92" s="32">
        <f>Vertetie_ienemumi!J81</f>
        <v>25425493.963941742</v>
      </c>
      <c r="D92" s="90">
        <f>Iedzivotaju_skaits_struktura!C81</f>
        <v>35357</v>
      </c>
      <c r="E92" s="90">
        <f>Iedzivotaju_skaits_struktura!D81</f>
        <v>2637</v>
      </c>
      <c r="F92" s="90">
        <f>Iedzivotaju_skaits_struktura!E81</f>
        <v>4096</v>
      </c>
      <c r="G92" s="90">
        <f>Iedzivotaju_skaits_struktura!F81</f>
        <v>7545</v>
      </c>
      <c r="H92" s="90">
        <f>PFI!H94</f>
        <v>987.85600000000011</v>
      </c>
      <c r="I92" s="32">
        <f t="shared" si="50"/>
        <v>719.10778527425236</v>
      </c>
      <c r="J92" s="32">
        <f t="shared" si="51"/>
        <v>61965.381120000005</v>
      </c>
      <c r="K92" s="135">
        <f t="shared" si="52"/>
        <v>410.31772103045108</v>
      </c>
      <c r="L92" s="138">
        <f t="shared" si="60"/>
        <v>15255296.378365044</v>
      </c>
      <c r="M92" s="119">
        <f t="shared" si="61"/>
        <v>-29.635850612463287</v>
      </c>
      <c r="N92" s="157">
        <f t="shared" si="53"/>
        <v>17.781510367477971</v>
      </c>
      <c r="O92" s="228">
        <f t="shared" si="62"/>
        <v>1101838.0668100037</v>
      </c>
      <c r="P92" s="234">
        <f t="shared" si="54"/>
        <v>16357134.445175048</v>
      </c>
      <c r="Q92" s="212">
        <f t="shared" si="63"/>
        <v>263.97214298574858</v>
      </c>
      <c r="R92" s="32">
        <f t="shared" si="64"/>
        <v>10170197.585576698</v>
      </c>
      <c r="S92" s="235">
        <f t="shared" si="55"/>
        <v>164.12708841218046</v>
      </c>
      <c r="T92" s="234">
        <f t="shared" si="65"/>
        <v>26527332.030751746</v>
      </c>
      <c r="U92" s="266">
        <f t="shared" si="70"/>
        <v>428.09923139792903</v>
      </c>
      <c r="V92" s="264">
        <f t="shared" si="66"/>
        <v>24149228.66193594</v>
      </c>
      <c r="W92" s="407">
        <f t="shared" si="67"/>
        <v>1629894.2803391644</v>
      </c>
      <c r="X92" s="273">
        <f t="shared" si="56"/>
        <v>26.303304375434532</v>
      </c>
      <c r="Y92" s="416">
        <f t="shared" si="68"/>
        <v>2731732.3471491681</v>
      </c>
      <c r="Z92" s="252">
        <f t="shared" si="69"/>
        <v>28157226.311090909</v>
      </c>
      <c r="AA92" s="257">
        <f t="shared" si="57"/>
        <v>454.40253577336352</v>
      </c>
      <c r="AB92" s="258">
        <f t="shared" si="58"/>
        <v>796.36921433070984</v>
      </c>
      <c r="AC92" s="150"/>
      <c r="AD92" s="318">
        <f>PFI!Q94</f>
        <v>27111292.840088349</v>
      </c>
      <c r="AE92" s="325">
        <f t="shared" si="71"/>
        <v>1045933.4710025601</v>
      </c>
      <c r="AF92" s="368">
        <f t="shared" si="59"/>
        <v>3.8579254673387631E-2</v>
      </c>
      <c r="AG92" s="418"/>
      <c r="AH92" s="418"/>
    </row>
    <row r="93" spans="1:34" ht="14">
      <c r="A93" s="26">
        <v>77</v>
      </c>
      <c r="B93" s="39" t="s">
        <v>79</v>
      </c>
      <c r="C93" s="32">
        <f>Vertetie_ienemumi!J82</f>
        <v>15804392.035642361</v>
      </c>
      <c r="D93" s="90">
        <f>Iedzivotaju_skaits_struktura!C82</f>
        <v>20176</v>
      </c>
      <c r="E93" s="90">
        <f>Iedzivotaju_skaits_struktura!D82</f>
        <v>1457</v>
      </c>
      <c r="F93" s="90">
        <f>Iedzivotaju_skaits_struktura!E82</f>
        <v>2318</v>
      </c>
      <c r="G93" s="90">
        <f>Iedzivotaju_skaits_struktura!F82</f>
        <v>3847</v>
      </c>
      <c r="H93" s="90">
        <f>PFI!H95</f>
        <v>298.31900000000002</v>
      </c>
      <c r="I93" s="32">
        <f t="shared" si="50"/>
        <v>783.32633007743664</v>
      </c>
      <c r="J93" s="32">
        <f t="shared" si="51"/>
        <v>34442.284880000007</v>
      </c>
      <c r="K93" s="135">
        <f t="shared" si="52"/>
        <v>458.86595766530223</v>
      </c>
      <c r="L93" s="138">
        <f t="shared" si="60"/>
        <v>9482635.2213854156</v>
      </c>
      <c r="M93" s="119">
        <f t="shared" si="61"/>
        <v>18.912386022387864</v>
      </c>
      <c r="N93" s="157">
        <f t="shared" si="53"/>
        <v>-11.347431613432718</v>
      </c>
      <c r="O93" s="228">
        <f t="shared" si="62"/>
        <v>-390831.47228616779</v>
      </c>
      <c r="P93" s="234">
        <f t="shared" si="54"/>
        <v>9091803.7490992472</v>
      </c>
      <c r="Q93" s="212">
        <f t="shared" si="63"/>
        <v>263.97214298574858</v>
      </c>
      <c r="R93" s="32">
        <f t="shared" si="64"/>
        <v>6321756.8142569447</v>
      </c>
      <c r="S93" s="235">
        <f t="shared" si="55"/>
        <v>183.54638306612088</v>
      </c>
      <c r="T93" s="234">
        <f t="shared" si="65"/>
        <v>15413560.563356191</v>
      </c>
      <c r="U93" s="266">
        <f t="shared" si="70"/>
        <v>447.5185260518694</v>
      </c>
      <c r="V93" s="264">
        <f t="shared" si="66"/>
        <v>11750779.717773313</v>
      </c>
      <c r="W93" s="407">
        <f t="shared" si="67"/>
        <v>793090.69948525669</v>
      </c>
      <c r="X93" s="273">
        <f t="shared" si="56"/>
        <v>23.026657559115357</v>
      </c>
      <c r="Y93" s="416">
        <f t="shared" si="68"/>
        <v>402259.2271990889</v>
      </c>
      <c r="Z93" s="252">
        <f t="shared" si="69"/>
        <v>16206651.262841448</v>
      </c>
      <c r="AA93" s="257">
        <f t="shared" si="57"/>
        <v>470.54518361098479</v>
      </c>
      <c r="AB93" s="258">
        <f t="shared" si="58"/>
        <v>803.26384133829538</v>
      </c>
      <c r="AC93" s="150"/>
      <c r="AD93" s="318">
        <f>PFI!Q95</f>
        <v>15629450.204043582</v>
      </c>
      <c r="AE93" s="325">
        <f t="shared" si="71"/>
        <v>577201.05879786611</v>
      </c>
      <c r="AF93" s="368">
        <f t="shared" si="59"/>
        <v>3.6930349517255268E-2</v>
      </c>
      <c r="AG93" s="418"/>
      <c r="AH93" s="418"/>
    </row>
    <row r="94" spans="1:34" ht="14">
      <c r="A94" s="26">
        <v>78</v>
      </c>
      <c r="B94" s="42" t="s">
        <v>80</v>
      </c>
      <c r="C94" s="32">
        <f>Vertetie_ienemumi!J83</f>
        <v>8028448.3712833999</v>
      </c>
      <c r="D94" s="90">
        <f>Iedzivotaju_skaits_struktura!C83</f>
        <v>10618</v>
      </c>
      <c r="E94" s="90">
        <f>Iedzivotaju_skaits_struktura!D83</f>
        <v>1135</v>
      </c>
      <c r="F94" s="90">
        <f>Iedzivotaju_skaits_struktura!E83</f>
        <v>1344</v>
      </c>
      <c r="G94" s="90">
        <f>Iedzivotaju_skaits_struktura!F83</f>
        <v>1718</v>
      </c>
      <c r="H94" s="90">
        <f>PFI!H96</f>
        <v>285.81</v>
      </c>
      <c r="I94" s="32">
        <f t="shared" si="50"/>
        <v>756.11681778898094</v>
      </c>
      <c r="J94" s="32">
        <f t="shared" si="51"/>
        <v>19361.091199999999</v>
      </c>
      <c r="K94" s="135">
        <f t="shared" si="52"/>
        <v>414.66920889683121</v>
      </c>
      <c r="L94" s="138">
        <f t="shared" si="60"/>
        <v>4817069.0227700397</v>
      </c>
      <c r="M94" s="119">
        <f t="shared" si="61"/>
        <v>-25.284362746083161</v>
      </c>
      <c r="N94" s="157">
        <f t="shared" si="53"/>
        <v>15.170617647649896</v>
      </c>
      <c r="O94" s="228">
        <f t="shared" si="62"/>
        <v>293719.71183647908</v>
      </c>
      <c r="P94" s="234">
        <f t="shared" si="54"/>
        <v>5110788.7346065184</v>
      </c>
      <c r="Q94" s="212">
        <f t="shared" si="63"/>
        <v>263.97214298574858</v>
      </c>
      <c r="R94" s="32">
        <f t="shared" si="64"/>
        <v>3211379.3485133601</v>
      </c>
      <c r="S94" s="235">
        <f t="shared" si="55"/>
        <v>165.86768355873249</v>
      </c>
      <c r="T94" s="234">
        <f t="shared" si="65"/>
        <v>8322168.0831198785</v>
      </c>
      <c r="U94" s="266">
        <f t="shared" si="70"/>
        <v>429.83982654448107</v>
      </c>
      <c r="V94" s="264">
        <f t="shared" si="66"/>
        <v>7461180.00872391</v>
      </c>
      <c r="W94" s="407">
        <f t="shared" si="67"/>
        <v>503574.45328960364</v>
      </c>
      <c r="X94" s="273">
        <f t="shared" si="56"/>
        <v>26.009611136463406</v>
      </c>
      <c r="Y94" s="416">
        <f t="shared" si="68"/>
        <v>797294.16512608272</v>
      </c>
      <c r="Z94" s="252">
        <f t="shared" si="69"/>
        <v>8825742.5364094824</v>
      </c>
      <c r="AA94" s="257">
        <f t="shared" si="57"/>
        <v>455.8494376809445</v>
      </c>
      <c r="AB94" s="258">
        <f t="shared" si="58"/>
        <v>831.20573897245083</v>
      </c>
      <c r="AC94" s="150"/>
      <c r="AD94" s="318">
        <f>PFI!Q96</f>
        <v>8321189.4568583565</v>
      </c>
      <c r="AE94" s="325">
        <f t="shared" si="71"/>
        <v>504553.07955112588</v>
      </c>
      <c r="AF94" s="368">
        <f t="shared" si="59"/>
        <v>6.0634730427303385E-2</v>
      </c>
      <c r="AG94" s="418"/>
      <c r="AH94" s="418"/>
    </row>
    <row r="95" spans="1:34" ht="14">
      <c r="A95" s="26">
        <v>79</v>
      </c>
      <c r="B95" s="39" t="s">
        <v>81</v>
      </c>
      <c r="C95" s="32">
        <f>Vertetie_ienemumi!J84</f>
        <v>2394026.5573643283</v>
      </c>
      <c r="D95" s="90">
        <f>Iedzivotaju_skaits_struktura!C84</f>
        <v>3946</v>
      </c>
      <c r="E95" s="90">
        <f>Iedzivotaju_skaits_struktura!D84</f>
        <v>273</v>
      </c>
      <c r="F95" s="90">
        <f>Iedzivotaju_skaits_struktura!E84</f>
        <v>412</v>
      </c>
      <c r="G95" s="90">
        <f>Iedzivotaju_skaits_struktura!F84</f>
        <v>819</v>
      </c>
      <c r="H95" s="90">
        <f>PFI!H97</f>
        <v>485.08600000000001</v>
      </c>
      <c r="I95" s="32">
        <f t="shared" si="50"/>
        <v>606.69704950945982</v>
      </c>
      <c r="J95" s="32">
        <f t="shared" si="51"/>
        <v>7271.3307199999999</v>
      </c>
      <c r="K95" s="135">
        <f t="shared" si="52"/>
        <v>329.24187463781436</v>
      </c>
      <c r="L95" s="138">
        <f t="shared" si="60"/>
        <v>1436415.934418597</v>
      </c>
      <c r="M95" s="119">
        <f t="shared" si="61"/>
        <v>-110.71169700510001</v>
      </c>
      <c r="N95" s="157">
        <f t="shared" si="53"/>
        <v>66.427018203060001</v>
      </c>
      <c r="O95" s="228">
        <f t="shared" si="62"/>
        <v>483012.81809790939</v>
      </c>
      <c r="P95" s="234">
        <f t="shared" si="54"/>
        <v>1919428.7525165065</v>
      </c>
      <c r="Q95" s="212">
        <f t="shared" si="63"/>
        <v>263.97214298574863</v>
      </c>
      <c r="R95" s="32">
        <f t="shared" si="64"/>
        <v>957610.62294573139</v>
      </c>
      <c r="S95" s="235">
        <f t="shared" si="55"/>
        <v>131.69674985512574</v>
      </c>
      <c r="T95" s="234">
        <f t="shared" si="65"/>
        <v>2877039.3754622377</v>
      </c>
      <c r="U95" s="266">
        <f t="shared" si="70"/>
        <v>395.66889284087438</v>
      </c>
      <c r="V95" s="264">
        <f t="shared" si="66"/>
        <v>3423321.7272680476</v>
      </c>
      <c r="W95" s="407">
        <f t="shared" si="67"/>
        <v>231048.89109065576</v>
      </c>
      <c r="X95" s="273">
        <f t="shared" si="56"/>
        <v>31.775324213372564</v>
      </c>
      <c r="Y95" s="416">
        <f t="shared" si="68"/>
        <v>714061.70918856515</v>
      </c>
      <c r="Z95" s="252">
        <f t="shared" si="69"/>
        <v>3108088.2665528934</v>
      </c>
      <c r="AA95" s="257">
        <f t="shared" si="57"/>
        <v>427.44421705424691</v>
      </c>
      <c r="AB95" s="258">
        <f t="shared" si="58"/>
        <v>787.65541473717519</v>
      </c>
      <c r="AC95" s="150"/>
      <c r="AD95" s="318">
        <f>PFI!Q97</f>
        <v>2982122.9551910991</v>
      </c>
      <c r="AE95" s="325">
        <f t="shared" si="71"/>
        <v>125965.31136179436</v>
      </c>
      <c r="AF95" s="368">
        <f t="shared" si="59"/>
        <v>4.2240146786208577E-2</v>
      </c>
      <c r="AG95" s="418"/>
      <c r="AH95" s="418"/>
    </row>
    <row r="96" spans="1:34" ht="14">
      <c r="A96" s="26">
        <v>80</v>
      </c>
      <c r="B96" s="39" t="s">
        <v>82</v>
      </c>
      <c r="C96" s="32">
        <f>Vertetie_ienemumi!J85</f>
        <v>1748347.947284742</v>
      </c>
      <c r="D96" s="90">
        <f>Iedzivotaju_skaits_struktura!C85</f>
        <v>2811</v>
      </c>
      <c r="E96" s="90">
        <f>Iedzivotaju_skaits_struktura!D85</f>
        <v>158</v>
      </c>
      <c r="F96" s="90">
        <f>Iedzivotaju_skaits_struktura!E85</f>
        <v>263</v>
      </c>
      <c r="G96" s="90">
        <f>Iedzivotaju_skaits_struktura!F85</f>
        <v>643</v>
      </c>
      <c r="H96" s="90">
        <f>PFI!H98</f>
        <v>515.06899999999996</v>
      </c>
      <c r="I96" s="32">
        <f t="shared" si="50"/>
        <v>621.96654118987624</v>
      </c>
      <c r="J96" s="32">
        <f t="shared" si="51"/>
        <v>5296.8248800000001</v>
      </c>
      <c r="K96" s="135">
        <f t="shared" si="52"/>
        <v>330.07471209520941</v>
      </c>
      <c r="L96" s="138">
        <f t="shared" si="60"/>
        <v>1049008.7683708451</v>
      </c>
      <c r="M96" s="119">
        <f t="shared" si="61"/>
        <v>-109.87885954770496</v>
      </c>
      <c r="N96" s="157">
        <f t="shared" si="53"/>
        <v>65.927315728622972</v>
      </c>
      <c r="O96" s="228">
        <f t="shared" si="62"/>
        <v>349205.44622298551</v>
      </c>
      <c r="P96" s="234">
        <f t="shared" si="54"/>
        <v>1398214.2145938305</v>
      </c>
      <c r="Q96" s="212">
        <f t="shared" si="63"/>
        <v>263.97214298574858</v>
      </c>
      <c r="R96" s="32">
        <f t="shared" si="64"/>
        <v>699339.1789138969</v>
      </c>
      <c r="S96" s="235">
        <f t="shared" si="55"/>
        <v>132.02988483808377</v>
      </c>
      <c r="T96" s="234">
        <f t="shared" si="65"/>
        <v>2097553.3935077274</v>
      </c>
      <c r="U96" s="266">
        <f t="shared" si="70"/>
        <v>396.00202782383235</v>
      </c>
      <c r="V96" s="264">
        <f t="shared" si="66"/>
        <v>2489318.6252055946</v>
      </c>
      <c r="W96" s="407">
        <f t="shared" si="67"/>
        <v>168010.59139249098</v>
      </c>
      <c r="X96" s="273">
        <f t="shared" si="56"/>
        <v>31.719113846272936</v>
      </c>
      <c r="Y96" s="416">
        <f t="shared" si="68"/>
        <v>517216.03761547653</v>
      </c>
      <c r="Z96" s="252">
        <f t="shared" si="69"/>
        <v>2265563.9849002184</v>
      </c>
      <c r="AA96" s="257">
        <f t="shared" si="57"/>
        <v>427.72114167010528</v>
      </c>
      <c r="AB96" s="258">
        <f t="shared" si="58"/>
        <v>805.96370860911361</v>
      </c>
      <c r="AC96" s="150"/>
      <c r="AD96" s="318">
        <f>PFI!Q98</f>
        <v>2138270.1416430953</v>
      </c>
      <c r="AE96" s="325">
        <f t="shared" si="71"/>
        <v>127293.84325712314</v>
      </c>
      <c r="AF96" s="368">
        <f t="shared" si="59"/>
        <v>5.9531226096300349E-2</v>
      </c>
      <c r="AG96" s="418"/>
      <c r="AH96" s="418"/>
    </row>
    <row r="97" spans="1:34" ht="14">
      <c r="A97" s="26">
        <v>81</v>
      </c>
      <c r="B97" s="39" t="s">
        <v>83</v>
      </c>
      <c r="C97" s="32">
        <f>Vertetie_ienemumi!J86</f>
        <v>2910106.386083541</v>
      </c>
      <c r="D97" s="90">
        <f>Iedzivotaju_skaits_struktura!C86</f>
        <v>5371</v>
      </c>
      <c r="E97" s="90">
        <f>Iedzivotaju_skaits_struktura!D86</f>
        <v>350</v>
      </c>
      <c r="F97" s="90">
        <f>Iedzivotaju_skaits_struktura!E86</f>
        <v>534</v>
      </c>
      <c r="G97" s="90">
        <f>Iedzivotaju_skaits_struktura!F86</f>
        <v>1232</v>
      </c>
      <c r="H97" s="90">
        <f>PFI!H99</f>
        <v>374.94900000000001</v>
      </c>
      <c r="I97" s="32">
        <f t="shared" si="50"/>
        <v>541.81835525666372</v>
      </c>
      <c r="J97" s="32">
        <f t="shared" si="51"/>
        <v>9412.4424799999997</v>
      </c>
      <c r="K97" s="135">
        <f t="shared" si="52"/>
        <v>309.17653863671114</v>
      </c>
      <c r="L97" s="138">
        <f t="shared" si="60"/>
        <v>1746063.8316501246</v>
      </c>
      <c r="M97" s="119">
        <f t="shared" si="61"/>
        <v>-130.77703300620323</v>
      </c>
      <c r="N97" s="157">
        <f t="shared" si="53"/>
        <v>78.466219803721927</v>
      </c>
      <c r="O97" s="228">
        <f t="shared" si="62"/>
        <v>738558.78052556945</v>
      </c>
      <c r="P97" s="234">
        <f t="shared" si="54"/>
        <v>2484622.6121756942</v>
      </c>
      <c r="Q97" s="212">
        <f t="shared" si="63"/>
        <v>263.97214298574863</v>
      </c>
      <c r="R97" s="32">
        <f t="shared" si="64"/>
        <v>1164042.5544334163</v>
      </c>
      <c r="S97" s="235">
        <f t="shared" si="55"/>
        <v>123.67061545468444</v>
      </c>
      <c r="T97" s="234">
        <f t="shared" si="65"/>
        <v>3648665.1666091103</v>
      </c>
      <c r="U97" s="266">
        <f t="shared" si="70"/>
        <v>387.64275844043306</v>
      </c>
      <c r="V97" s="264">
        <f t="shared" si="66"/>
        <v>4620214.8472255813</v>
      </c>
      <c r="W97" s="407">
        <f t="shared" si="67"/>
        <v>311830.3221543713</v>
      </c>
      <c r="X97" s="273">
        <f t="shared" si="56"/>
        <v>33.129585951464037</v>
      </c>
      <c r="Y97" s="416">
        <f t="shared" si="68"/>
        <v>1050389.1026799409</v>
      </c>
      <c r="Z97" s="252">
        <f t="shared" si="69"/>
        <v>3960495.4887634814</v>
      </c>
      <c r="AA97" s="257">
        <f t="shared" si="57"/>
        <v>420.77234439189704</v>
      </c>
      <c r="AB97" s="258">
        <f t="shared" si="58"/>
        <v>737.3851217209982</v>
      </c>
      <c r="AC97" s="150"/>
      <c r="AD97" s="318">
        <f>PFI!Q99</f>
        <v>3801457.6986989295</v>
      </c>
      <c r="AE97" s="325">
        <f t="shared" si="71"/>
        <v>159037.79006455187</v>
      </c>
      <c r="AF97" s="368">
        <f t="shared" si="59"/>
        <v>4.1836001520938471E-2</v>
      </c>
      <c r="AG97" s="418"/>
      <c r="AH97" s="418"/>
    </row>
    <row r="98" spans="1:34" ht="14">
      <c r="A98" s="26">
        <v>82</v>
      </c>
      <c r="B98" s="39" t="s">
        <v>84</v>
      </c>
      <c r="C98" s="32">
        <f>Vertetie_ienemumi!J87</f>
        <v>5005436.7145610321</v>
      </c>
      <c r="D98" s="90">
        <f>Iedzivotaju_skaits_struktura!C87</f>
        <v>10025</v>
      </c>
      <c r="E98" s="90">
        <f>Iedzivotaju_skaits_struktura!D87</f>
        <v>622</v>
      </c>
      <c r="F98" s="90">
        <f>Iedzivotaju_skaits_struktura!E87</f>
        <v>960</v>
      </c>
      <c r="G98" s="90">
        <f>Iedzivotaju_skaits_struktura!F87</f>
        <v>2137</v>
      </c>
      <c r="H98" s="90">
        <f>PFI!H100</f>
        <v>363.04300000000001</v>
      </c>
      <c r="I98" s="32">
        <f t="shared" si="50"/>
        <v>499.2954328739184</v>
      </c>
      <c r="J98" s="32">
        <f t="shared" si="51"/>
        <v>16743.285359999998</v>
      </c>
      <c r="K98" s="135">
        <f t="shared" si="52"/>
        <v>298.95188470711417</v>
      </c>
      <c r="L98" s="138">
        <f t="shared" si="60"/>
        <v>3003262.0287366193</v>
      </c>
      <c r="M98" s="119">
        <f t="shared" si="61"/>
        <v>-141.00168693580019</v>
      </c>
      <c r="N98" s="157">
        <f t="shared" si="53"/>
        <v>84.601012161480114</v>
      </c>
      <c r="O98" s="228">
        <f t="shared" si="62"/>
        <v>1416498.8883644918</v>
      </c>
      <c r="P98" s="234">
        <f t="shared" si="54"/>
        <v>4419760.9171011113</v>
      </c>
      <c r="Q98" s="212">
        <f t="shared" si="63"/>
        <v>263.97214298574863</v>
      </c>
      <c r="R98" s="32">
        <f t="shared" si="64"/>
        <v>2002174.6858244129</v>
      </c>
      <c r="S98" s="235">
        <f t="shared" si="55"/>
        <v>119.58075388284567</v>
      </c>
      <c r="T98" s="234">
        <f t="shared" si="65"/>
        <v>6421935.6029255241</v>
      </c>
      <c r="U98" s="266">
        <f t="shared" si="70"/>
        <v>383.5528968685943</v>
      </c>
      <c r="V98" s="264">
        <f t="shared" si="66"/>
        <v>8389844.8533919603</v>
      </c>
      <c r="W98" s="407">
        <f t="shared" si="67"/>
        <v>566252.46010570927</v>
      </c>
      <c r="X98" s="273">
        <f t="shared" si="56"/>
        <v>33.819674450421559</v>
      </c>
      <c r="Y98" s="416">
        <f t="shared" si="68"/>
        <v>1982751.348470201</v>
      </c>
      <c r="Z98" s="252">
        <f t="shared" si="69"/>
        <v>6988188.0630312338</v>
      </c>
      <c r="AA98" s="257">
        <f t="shared" si="57"/>
        <v>417.37257131901589</v>
      </c>
      <c r="AB98" s="258">
        <f t="shared" si="58"/>
        <v>697.07611601309065</v>
      </c>
      <c r="AC98" s="150"/>
      <c r="AD98" s="318">
        <f>PFI!Q100</f>
        <v>6734799.4239027817</v>
      </c>
      <c r="AE98" s="325">
        <f t="shared" si="71"/>
        <v>253388.63912845217</v>
      </c>
      <c r="AF98" s="368">
        <f t="shared" si="59"/>
        <v>3.7623784047545517E-2</v>
      </c>
      <c r="AG98" s="418"/>
      <c r="AH98" s="418"/>
    </row>
    <row r="99" spans="1:34" ht="14">
      <c r="A99" s="26">
        <v>83</v>
      </c>
      <c r="B99" s="39" t="s">
        <v>85</v>
      </c>
      <c r="C99" s="32">
        <f>Vertetie_ienemumi!J88</f>
        <v>2773301.1570479847</v>
      </c>
      <c r="D99" s="90">
        <f>Iedzivotaju_skaits_struktura!C88</f>
        <v>5597</v>
      </c>
      <c r="E99" s="90">
        <f>Iedzivotaju_skaits_struktura!D88</f>
        <v>337</v>
      </c>
      <c r="F99" s="90">
        <f>Iedzivotaju_skaits_struktura!E88</f>
        <v>664</v>
      </c>
      <c r="G99" s="90">
        <f>Iedzivotaju_skaits_struktura!F88</f>
        <v>1197</v>
      </c>
      <c r="H99" s="90">
        <f>PFI!H101</f>
        <v>519.61400000000003</v>
      </c>
      <c r="I99" s="32">
        <f t="shared" si="50"/>
        <v>495.49779472002587</v>
      </c>
      <c r="J99" s="32">
        <f t="shared" si="51"/>
        <v>10225.81328</v>
      </c>
      <c r="K99" s="135">
        <f t="shared" si="52"/>
        <v>271.20592574011721</v>
      </c>
      <c r="L99" s="138">
        <f t="shared" si="60"/>
        <v>1663980.6942287907</v>
      </c>
      <c r="M99" s="119">
        <f t="shared" si="61"/>
        <v>-168.74764590279716</v>
      </c>
      <c r="N99" s="157">
        <f t="shared" si="53"/>
        <v>101.24858754167829</v>
      </c>
      <c r="O99" s="228">
        <f t="shared" si="62"/>
        <v>1035349.1510649364</v>
      </c>
      <c r="P99" s="234">
        <f t="shared" si="54"/>
        <v>2699329.8452937272</v>
      </c>
      <c r="Q99" s="212">
        <f t="shared" si="63"/>
        <v>263.97214298574863</v>
      </c>
      <c r="R99" s="32">
        <f t="shared" si="64"/>
        <v>1109320.462819194</v>
      </c>
      <c r="S99" s="235">
        <f t="shared" si="55"/>
        <v>108.48237029604689</v>
      </c>
      <c r="T99" s="234">
        <f t="shared" si="65"/>
        <v>3808650.3081129212</v>
      </c>
      <c r="U99" s="266">
        <f t="shared" si="70"/>
        <v>372.45451328179553</v>
      </c>
      <c r="V99" s="264">
        <f t="shared" si="66"/>
        <v>5407748.4518988319</v>
      </c>
      <c r="W99" s="407">
        <f t="shared" si="67"/>
        <v>364983.01435008616</v>
      </c>
      <c r="X99" s="273">
        <f t="shared" si="56"/>
        <v>35.692321417987614</v>
      </c>
      <c r="Y99" s="416">
        <f t="shared" si="68"/>
        <v>1400332.1654150225</v>
      </c>
      <c r="Z99" s="252">
        <f t="shared" si="69"/>
        <v>4173633.3224630072</v>
      </c>
      <c r="AA99" s="257">
        <f t="shared" si="57"/>
        <v>408.14683469978314</v>
      </c>
      <c r="AB99" s="258">
        <f t="shared" si="58"/>
        <v>745.69114212310296</v>
      </c>
      <c r="AC99" s="150"/>
      <c r="AD99" s="318">
        <f>PFI!Q101</f>
        <v>3961168.7736938554</v>
      </c>
      <c r="AE99" s="325">
        <f t="shared" si="71"/>
        <v>212464.54876915179</v>
      </c>
      <c r="AF99" s="368">
        <f t="shared" si="59"/>
        <v>5.3636833194316225E-2</v>
      </c>
      <c r="AG99" s="418"/>
      <c r="AH99" s="418"/>
    </row>
    <row r="100" spans="1:34" ht="14">
      <c r="A100" s="26">
        <v>84</v>
      </c>
      <c r="B100" s="39" t="s">
        <v>86</v>
      </c>
      <c r="C100" s="32">
        <f>Vertetie_ienemumi!J89</f>
        <v>4912597.9748028284</v>
      </c>
      <c r="D100" s="90">
        <f>Iedzivotaju_skaits_struktura!C89</f>
        <v>8453</v>
      </c>
      <c r="E100" s="90">
        <f>Iedzivotaju_skaits_struktura!D89</f>
        <v>602</v>
      </c>
      <c r="F100" s="90">
        <f>Iedzivotaju_skaits_struktura!E89</f>
        <v>878</v>
      </c>
      <c r="G100" s="90">
        <f>Iedzivotaju_skaits_struktura!F89</f>
        <v>1721</v>
      </c>
      <c r="H100" s="90">
        <f>PFI!H102</f>
        <v>300.779</v>
      </c>
      <c r="I100" s="32">
        <f t="shared" si="50"/>
        <v>581.16621019789761</v>
      </c>
      <c r="J100" s="32">
        <f t="shared" si="51"/>
        <v>14454.684079999999</v>
      </c>
      <c r="K100" s="135">
        <f t="shared" si="52"/>
        <v>339.86200927075737</v>
      </c>
      <c r="L100" s="138">
        <f t="shared" si="60"/>
        <v>2947558.784881697</v>
      </c>
      <c r="M100" s="119">
        <f t="shared" si="61"/>
        <v>-100.091562372157</v>
      </c>
      <c r="N100" s="157">
        <f t="shared" si="53"/>
        <v>60.054937423294199</v>
      </c>
      <c r="O100" s="228">
        <f t="shared" si="62"/>
        <v>868075.14789788681</v>
      </c>
      <c r="P100" s="234">
        <f t="shared" si="54"/>
        <v>3815633.9327795841</v>
      </c>
      <c r="Q100" s="212">
        <f t="shared" si="63"/>
        <v>263.97214298574863</v>
      </c>
      <c r="R100" s="32">
        <f t="shared" si="64"/>
        <v>1965039.1899211314</v>
      </c>
      <c r="S100" s="235">
        <f t="shared" si="55"/>
        <v>135.94480370830294</v>
      </c>
      <c r="T100" s="234">
        <f t="shared" si="65"/>
        <v>5780673.1227007154</v>
      </c>
      <c r="U100" s="266">
        <f t="shared" si="70"/>
        <v>399.91694669405155</v>
      </c>
      <c r="V100" s="264">
        <f t="shared" si="66"/>
        <v>6651713.2738114977</v>
      </c>
      <c r="W100" s="407">
        <f t="shared" si="67"/>
        <v>448941.43706254236</v>
      </c>
      <c r="X100" s="273">
        <f t="shared" si="56"/>
        <v>31.058543692678366</v>
      </c>
      <c r="Y100" s="416">
        <f t="shared" si="68"/>
        <v>1317016.5849604292</v>
      </c>
      <c r="Z100" s="252">
        <f t="shared" si="69"/>
        <v>6229614.5597632574</v>
      </c>
      <c r="AA100" s="257">
        <f t="shared" si="57"/>
        <v>430.97549038672992</v>
      </c>
      <c r="AB100" s="258">
        <f t="shared" si="58"/>
        <v>736.97084582553623</v>
      </c>
      <c r="AC100" s="150"/>
      <c r="AD100" s="318">
        <f>PFI!Q102</f>
        <v>6043349.1612490835</v>
      </c>
      <c r="AE100" s="325">
        <f t="shared" si="71"/>
        <v>186265.39851417392</v>
      </c>
      <c r="AF100" s="368">
        <f t="shared" si="59"/>
        <v>3.0821551683384074E-2</v>
      </c>
      <c r="AG100" s="418"/>
      <c r="AH100" s="418"/>
    </row>
    <row r="101" spans="1:34" ht="14">
      <c r="A101" s="26">
        <v>85</v>
      </c>
      <c r="B101" s="39" t="s">
        <v>87</v>
      </c>
      <c r="C101" s="32">
        <f>Vertetie_ienemumi!J90</f>
        <v>1636930.3198333003</v>
      </c>
      <c r="D101" s="90">
        <f>Iedzivotaju_skaits_struktura!C90</f>
        <v>3269</v>
      </c>
      <c r="E101" s="90">
        <f>Iedzivotaju_skaits_struktura!D90</f>
        <v>171</v>
      </c>
      <c r="F101" s="90">
        <f>Iedzivotaju_skaits_struktura!E90</f>
        <v>323</v>
      </c>
      <c r="G101" s="90">
        <f>Iedzivotaju_skaits_struktura!F90</f>
        <v>713</v>
      </c>
      <c r="H101" s="90">
        <f>PFI!H103</f>
        <v>308.68</v>
      </c>
      <c r="I101" s="32">
        <f t="shared" si="50"/>
        <v>500.74344442743967</v>
      </c>
      <c r="J101" s="32">
        <f t="shared" si="51"/>
        <v>5718.9335999999994</v>
      </c>
      <c r="K101" s="135">
        <f t="shared" si="52"/>
        <v>286.2299922197559</v>
      </c>
      <c r="L101" s="138">
        <f t="shared" si="60"/>
        <v>982158.19189998019</v>
      </c>
      <c r="M101" s="119">
        <f t="shared" si="61"/>
        <v>-153.72357942315847</v>
      </c>
      <c r="N101" s="157">
        <f t="shared" si="53"/>
        <v>92.234147653895079</v>
      </c>
      <c r="O101" s="228">
        <f t="shared" si="62"/>
        <v>527480.96608522173</v>
      </c>
      <c r="P101" s="234">
        <f t="shared" si="54"/>
        <v>1509639.157985202</v>
      </c>
      <c r="Q101" s="212">
        <f t="shared" si="63"/>
        <v>263.97214298574863</v>
      </c>
      <c r="R101" s="32">
        <f t="shared" si="64"/>
        <v>654772.12793332012</v>
      </c>
      <c r="S101" s="235">
        <f t="shared" si="55"/>
        <v>114.49199688790235</v>
      </c>
      <c r="T101" s="234">
        <f t="shared" si="65"/>
        <v>2164411.2859185222</v>
      </c>
      <c r="U101" s="266">
        <f t="shared" si="70"/>
        <v>378.46413987365099</v>
      </c>
      <c r="V101" s="264">
        <f t="shared" si="66"/>
        <v>2938439.6982541806</v>
      </c>
      <c r="W101" s="407">
        <f t="shared" si="67"/>
        <v>198322.94125629799</v>
      </c>
      <c r="X101" s="273">
        <f t="shared" si="56"/>
        <v>34.678308077627968</v>
      </c>
      <c r="Y101" s="416">
        <f t="shared" si="68"/>
        <v>725803.90734151972</v>
      </c>
      <c r="Z101" s="252">
        <f t="shared" si="69"/>
        <v>2362734.2271748204</v>
      </c>
      <c r="AA101" s="257">
        <f t="shared" si="57"/>
        <v>413.142447951279</v>
      </c>
      <c r="AB101" s="258">
        <f t="shared" si="58"/>
        <v>722.76972382221481</v>
      </c>
      <c r="AC101" s="150"/>
      <c r="AD101" s="318">
        <f>PFI!Q103</f>
        <v>2286439.4974851096</v>
      </c>
      <c r="AE101" s="325">
        <f t="shared" si="71"/>
        <v>76294.729689710774</v>
      </c>
      <c r="AF101" s="368">
        <f t="shared" si="59"/>
        <v>3.3368357121904335E-2</v>
      </c>
      <c r="AG101" s="418"/>
      <c r="AH101" s="418"/>
    </row>
    <row r="102" spans="1:34" ht="14">
      <c r="A102" s="26">
        <v>86</v>
      </c>
      <c r="B102" s="39" t="s">
        <v>88</v>
      </c>
      <c r="C102" s="32">
        <f>Vertetie_ienemumi!J91</f>
        <v>10626855.485088199</v>
      </c>
      <c r="D102" s="90">
        <f>Iedzivotaju_skaits_struktura!C91</f>
        <v>27500</v>
      </c>
      <c r="E102" s="90">
        <f>Iedzivotaju_skaits_struktura!D91</f>
        <v>1670</v>
      </c>
      <c r="F102" s="90">
        <f>Iedzivotaju_skaits_struktura!E91</f>
        <v>2892</v>
      </c>
      <c r="G102" s="90">
        <f>Iedzivotaju_skaits_struktura!F91</f>
        <v>5318</v>
      </c>
      <c r="H102" s="90">
        <f>PFI!H104</f>
        <v>2516.81</v>
      </c>
      <c r="I102" s="32">
        <f t="shared" si="50"/>
        <v>386.43110854866177</v>
      </c>
      <c r="J102" s="32">
        <f t="shared" si="51"/>
        <v>48596.591200000003</v>
      </c>
      <c r="K102" s="135">
        <f t="shared" si="52"/>
        <v>218.67491572306412</v>
      </c>
      <c r="L102" s="138">
        <f t="shared" si="60"/>
        <v>6376113.2910529198</v>
      </c>
      <c r="M102" s="119">
        <f t="shared" si="61"/>
        <v>-221.27865591985025</v>
      </c>
      <c r="N102" s="157">
        <f t="shared" si="53"/>
        <v>132.76719355191014</v>
      </c>
      <c r="O102" s="228">
        <f t="shared" si="62"/>
        <v>6452033.0298134536</v>
      </c>
      <c r="P102" s="234">
        <f t="shared" si="54"/>
        <v>12828146.320866372</v>
      </c>
      <c r="Q102" s="212">
        <f t="shared" si="63"/>
        <v>263.97214298574858</v>
      </c>
      <c r="R102" s="32">
        <f t="shared" si="64"/>
        <v>4250742.1940352796</v>
      </c>
      <c r="S102" s="235">
        <f t="shared" si="55"/>
        <v>87.469966289225638</v>
      </c>
      <c r="T102" s="234">
        <f t="shared" si="65"/>
        <v>17078888.514901653</v>
      </c>
      <c r="U102" s="266">
        <f t="shared" si="70"/>
        <v>351.44210927497426</v>
      </c>
      <c r="V102" s="264">
        <f t="shared" si="66"/>
        <v>28252313.588973779</v>
      </c>
      <c r="W102" s="407">
        <f t="shared" si="67"/>
        <v>1906822.158572634</v>
      </c>
      <c r="X102" s="273">
        <f t="shared" si="56"/>
        <v>39.237775973320403</v>
      </c>
      <c r="Y102" s="416">
        <f t="shared" si="68"/>
        <v>8358855.1883860873</v>
      </c>
      <c r="Z102" s="252">
        <f t="shared" si="69"/>
        <v>18985710.673474286</v>
      </c>
      <c r="AA102" s="257">
        <f t="shared" si="57"/>
        <v>390.67988524829462</v>
      </c>
      <c r="AB102" s="258">
        <f t="shared" si="58"/>
        <v>690.38947903542862</v>
      </c>
      <c r="AC102" s="150"/>
      <c r="AD102" s="318">
        <f>PFI!Q104</f>
        <v>18060960.448344599</v>
      </c>
      <c r="AE102" s="325">
        <f t="shared" si="71"/>
        <v>924750.2251296863</v>
      </c>
      <c r="AF102" s="368">
        <f t="shared" si="59"/>
        <v>5.1201608451251879E-2</v>
      </c>
      <c r="AG102" s="418"/>
      <c r="AH102" s="418"/>
    </row>
    <row r="103" spans="1:34" ht="14">
      <c r="A103" s="26">
        <v>87</v>
      </c>
      <c r="B103" s="39" t="s">
        <v>89</v>
      </c>
      <c r="C103" s="32">
        <f>Vertetie_ienemumi!J92</f>
        <v>1900865.4187555553</v>
      </c>
      <c r="D103" s="90">
        <f>Iedzivotaju_skaits_struktura!C92</f>
        <v>5236</v>
      </c>
      <c r="E103" s="90">
        <f>Iedzivotaju_skaits_struktura!D92</f>
        <v>243</v>
      </c>
      <c r="F103" s="90">
        <f>Iedzivotaju_skaits_struktura!E92</f>
        <v>490</v>
      </c>
      <c r="G103" s="90">
        <f>Iedzivotaju_skaits_struktura!F92</f>
        <v>1114</v>
      </c>
      <c r="H103" s="90">
        <f>PFI!H105</f>
        <v>627.16399999999999</v>
      </c>
      <c r="I103" s="32">
        <f t="shared" si="50"/>
        <v>363.03770411679818</v>
      </c>
      <c r="J103" s="32">
        <f t="shared" si="51"/>
        <v>9179.6692799999983</v>
      </c>
      <c r="K103" s="135">
        <f t="shared" si="52"/>
        <v>207.07340981194429</v>
      </c>
      <c r="L103" s="138">
        <f t="shared" si="60"/>
        <v>1140519.2512533332</v>
      </c>
      <c r="M103" s="119">
        <f t="shared" si="61"/>
        <v>-232.88016183097008</v>
      </c>
      <c r="N103" s="157">
        <f t="shared" si="53"/>
        <v>139.72809709858205</v>
      </c>
      <c r="O103" s="228">
        <f t="shared" si="62"/>
        <v>1282657.7204887106</v>
      </c>
      <c r="P103" s="234">
        <f t="shared" si="54"/>
        <v>2423176.9717420437</v>
      </c>
      <c r="Q103" s="212">
        <f t="shared" si="63"/>
        <v>263.97214298574863</v>
      </c>
      <c r="R103" s="32">
        <f t="shared" si="64"/>
        <v>760346.16750222212</v>
      </c>
      <c r="S103" s="235">
        <f t="shared" si="55"/>
        <v>82.829363924777724</v>
      </c>
      <c r="T103" s="234">
        <f t="shared" si="65"/>
        <v>3183523.1392442659</v>
      </c>
      <c r="U103" s="266">
        <f t="shared" si="70"/>
        <v>346.80150691052637</v>
      </c>
      <c r="V103" s="264">
        <f t="shared" si="66"/>
        <v>5443228.1723416885</v>
      </c>
      <c r="W103" s="407">
        <f t="shared" si="67"/>
        <v>367377.63300343446</v>
      </c>
      <c r="X103" s="273">
        <f t="shared" si="56"/>
        <v>40.02079179517397</v>
      </c>
      <c r="Y103" s="416">
        <f t="shared" si="68"/>
        <v>1650035.353492145</v>
      </c>
      <c r="Z103" s="252">
        <f t="shared" si="69"/>
        <v>3550900.7722477005</v>
      </c>
      <c r="AA103" s="257">
        <f t="shared" si="57"/>
        <v>386.82229870570035</v>
      </c>
      <c r="AB103" s="258">
        <f t="shared" si="58"/>
        <v>678.17050654081368</v>
      </c>
      <c r="AC103" s="150"/>
      <c r="AD103" s="318">
        <f>PFI!Q105</f>
        <v>3415010.1145902937</v>
      </c>
      <c r="AE103" s="325">
        <f t="shared" si="71"/>
        <v>135890.65765740676</v>
      </c>
      <c r="AF103" s="368">
        <f t="shared" si="59"/>
        <v>3.9792168426332708E-2</v>
      </c>
      <c r="AG103" s="418"/>
      <c r="AH103" s="418"/>
    </row>
    <row r="104" spans="1:34" ht="14">
      <c r="A104" s="26">
        <v>88</v>
      </c>
      <c r="B104" s="39" t="s">
        <v>90</v>
      </c>
      <c r="C104" s="32">
        <f>Vertetie_ienemumi!J93</f>
        <v>2059944.048387626</v>
      </c>
      <c r="D104" s="90">
        <f>Iedzivotaju_skaits_struktura!C93</f>
        <v>3866</v>
      </c>
      <c r="E104" s="90">
        <f>Iedzivotaju_skaits_struktura!D93</f>
        <v>193</v>
      </c>
      <c r="F104" s="90">
        <f>Iedzivotaju_skaits_struktura!E93</f>
        <v>362</v>
      </c>
      <c r="G104" s="90">
        <f>Iedzivotaju_skaits_struktura!F93</f>
        <v>882</v>
      </c>
      <c r="H104" s="90">
        <f>PFI!H106</f>
        <v>200.345</v>
      </c>
      <c r="I104" s="32">
        <f t="shared" si="50"/>
        <v>532.83601872416602</v>
      </c>
      <c r="J104" s="32">
        <f t="shared" si="51"/>
        <v>6454.9444000000003</v>
      </c>
      <c r="K104" s="135">
        <f t="shared" si="52"/>
        <v>319.1265363010138</v>
      </c>
      <c r="L104" s="138">
        <f t="shared" si="60"/>
        <v>1235966.4290325756</v>
      </c>
      <c r="M104" s="119">
        <f t="shared" si="61"/>
        <v>-120.82703534190057</v>
      </c>
      <c r="N104" s="157">
        <f t="shared" si="53"/>
        <v>72.496221205140344</v>
      </c>
      <c r="O104" s="228">
        <f t="shared" si="62"/>
        <v>467959.07708928193</v>
      </c>
      <c r="P104" s="234">
        <f t="shared" si="54"/>
        <v>1703925.5061218576</v>
      </c>
      <c r="Q104" s="212">
        <f t="shared" si="63"/>
        <v>263.97214298574863</v>
      </c>
      <c r="R104" s="32">
        <f t="shared" si="64"/>
        <v>823977.61935505038</v>
      </c>
      <c r="S104" s="235">
        <f t="shared" si="55"/>
        <v>127.65061452040553</v>
      </c>
      <c r="T104" s="234">
        <f t="shared" si="65"/>
        <v>2527903.1254769079</v>
      </c>
      <c r="U104" s="266">
        <f t="shared" si="70"/>
        <v>391.62275750615419</v>
      </c>
      <c r="V104" s="264">
        <f t="shared" si="66"/>
        <v>3104263.3269492183</v>
      </c>
      <c r="W104" s="407">
        <f t="shared" si="67"/>
        <v>209514.8094413525</v>
      </c>
      <c r="X104" s="273">
        <f t="shared" si="56"/>
        <v>32.45803471852561</v>
      </c>
      <c r="Y104" s="416">
        <f t="shared" si="68"/>
        <v>677473.88653063448</v>
      </c>
      <c r="Z104" s="252">
        <f t="shared" si="69"/>
        <v>2737417.9349182602</v>
      </c>
      <c r="AA104" s="257">
        <f t="shared" si="57"/>
        <v>424.08079222467973</v>
      </c>
      <c r="AB104" s="258">
        <f t="shared" si="58"/>
        <v>708.07499609887748</v>
      </c>
      <c r="AC104" s="150"/>
      <c r="AD104" s="318">
        <f>PFI!Q106</f>
        <v>2664189.1363709131</v>
      </c>
      <c r="AE104" s="325">
        <f t="shared" si="71"/>
        <v>73228.798547347076</v>
      </c>
      <c r="AF104" s="368">
        <f t="shared" si="59"/>
        <v>2.7486336291836055E-2</v>
      </c>
      <c r="AG104" s="418"/>
      <c r="AH104" s="418"/>
    </row>
    <row r="105" spans="1:34" ht="14">
      <c r="A105" s="26">
        <v>89</v>
      </c>
      <c r="B105" s="39" t="s">
        <v>91</v>
      </c>
      <c r="C105" s="32">
        <f>Vertetie_ienemumi!J94</f>
        <v>5058791.305625163</v>
      </c>
      <c r="D105" s="90">
        <f>Iedzivotaju_skaits_struktura!C94</f>
        <v>7436</v>
      </c>
      <c r="E105" s="90">
        <f>Iedzivotaju_skaits_struktura!D94</f>
        <v>633</v>
      </c>
      <c r="F105" s="90">
        <f>Iedzivotaju_skaits_struktura!E94</f>
        <v>859</v>
      </c>
      <c r="G105" s="90">
        <f>Iedzivotaju_skaits_struktura!F94</f>
        <v>1230</v>
      </c>
      <c r="H105" s="90">
        <f>PFI!H107</f>
        <v>324.815</v>
      </c>
      <c r="I105" s="32">
        <f t="shared" si="50"/>
        <v>680.31082646922584</v>
      </c>
      <c r="J105" s="32">
        <f t="shared" si="51"/>
        <v>13121.478800000001</v>
      </c>
      <c r="K105" s="135">
        <f t="shared" si="52"/>
        <v>385.53515062838517</v>
      </c>
      <c r="L105" s="138">
        <f t="shared" si="60"/>
        <v>3035274.7833750979</v>
      </c>
      <c r="M105" s="119">
        <f t="shared" si="61"/>
        <v>-54.418421014529201</v>
      </c>
      <c r="N105" s="157">
        <f t="shared" si="53"/>
        <v>32.651052608717521</v>
      </c>
      <c r="O105" s="228">
        <f t="shared" si="62"/>
        <v>428430.09460297169</v>
      </c>
      <c r="P105" s="234">
        <f t="shared" si="54"/>
        <v>3463704.8779780697</v>
      </c>
      <c r="Q105" s="212">
        <f t="shared" si="63"/>
        <v>263.97214298574863</v>
      </c>
      <c r="R105" s="32">
        <f t="shared" si="64"/>
        <v>2023516.5222500653</v>
      </c>
      <c r="S105" s="235">
        <f t="shared" si="55"/>
        <v>154.21406025135408</v>
      </c>
      <c r="T105" s="234">
        <f t="shared" si="65"/>
        <v>5487221.4002281353</v>
      </c>
      <c r="U105" s="266">
        <f t="shared" si="70"/>
        <v>418.18620323710275</v>
      </c>
      <c r="V105" s="264">
        <f t="shared" si="66"/>
        <v>5438903.7007463938</v>
      </c>
      <c r="W105" s="407">
        <f t="shared" si="67"/>
        <v>367085.76316289703</v>
      </c>
      <c r="X105" s="273">
        <f t="shared" si="56"/>
        <v>27.975944537813604</v>
      </c>
      <c r="Y105" s="416">
        <f t="shared" si="68"/>
        <v>795515.85776586877</v>
      </c>
      <c r="Z105" s="252">
        <f t="shared" si="69"/>
        <v>5854307.1633910323</v>
      </c>
      <c r="AA105" s="257">
        <f t="shared" si="57"/>
        <v>446.16214777491632</v>
      </c>
      <c r="AB105" s="258">
        <f t="shared" si="58"/>
        <v>787.29251793854655</v>
      </c>
      <c r="AC105" s="150"/>
      <c r="AD105" s="318">
        <f>PFI!Q107</f>
        <v>5297718.4106482202</v>
      </c>
      <c r="AE105" s="325">
        <f t="shared" si="71"/>
        <v>556588.75274281204</v>
      </c>
      <c r="AF105" s="368">
        <f t="shared" si="59"/>
        <v>0.10506197377801141</v>
      </c>
      <c r="AG105" s="418"/>
      <c r="AH105" s="418"/>
    </row>
    <row r="106" spans="1:34" ht="14">
      <c r="A106" s="26">
        <v>90</v>
      </c>
      <c r="B106" s="39" t="s">
        <v>92</v>
      </c>
      <c r="C106" s="32">
        <f>Vertetie_ienemumi!J95</f>
        <v>977203.60811294359</v>
      </c>
      <c r="D106" s="90">
        <f>Iedzivotaju_skaits_struktura!C95</f>
        <v>1687</v>
      </c>
      <c r="E106" s="90">
        <f>Iedzivotaju_skaits_struktura!D95</f>
        <v>81</v>
      </c>
      <c r="F106" s="90">
        <f>Iedzivotaju_skaits_struktura!E95</f>
        <v>159</v>
      </c>
      <c r="G106" s="90">
        <f>Iedzivotaju_skaits_struktura!F95</f>
        <v>427</v>
      </c>
      <c r="H106" s="90">
        <f>PFI!H108</f>
        <v>447.56</v>
      </c>
      <c r="I106" s="32">
        <f t="shared" si="50"/>
        <v>579.25525080790965</v>
      </c>
      <c r="J106" s="32">
        <f t="shared" si="51"/>
        <v>3391.1512000000002</v>
      </c>
      <c r="K106" s="135">
        <f t="shared" si="52"/>
        <v>288.16279501572905</v>
      </c>
      <c r="L106" s="138">
        <f t="shared" si="60"/>
        <v>586322.16486776609</v>
      </c>
      <c r="M106" s="119">
        <f t="shared" si="61"/>
        <v>-151.79077662718532</v>
      </c>
      <c r="N106" s="157">
        <f t="shared" si="53"/>
        <v>91.074465976311188</v>
      </c>
      <c r="O106" s="228">
        <f t="shared" si="62"/>
        <v>308847.28458492691</v>
      </c>
      <c r="P106" s="234">
        <f t="shared" si="54"/>
        <v>895169.44945269299</v>
      </c>
      <c r="Q106" s="212">
        <f t="shared" si="63"/>
        <v>263.97214298574858</v>
      </c>
      <c r="R106" s="32">
        <f t="shared" si="64"/>
        <v>390881.44324517745</v>
      </c>
      <c r="S106" s="235">
        <f t="shared" si="55"/>
        <v>115.26511800629162</v>
      </c>
      <c r="T106" s="234">
        <f t="shared" si="65"/>
        <v>1286050.8926978705</v>
      </c>
      <c r="U106" s="266">
        <f t="shared" si="70"/>
        <v>379.23726099204021</v>
      </c>
      <c r="V106" s="264">
        <f t="shared" si="66"/>
        <v>1735849.6658892909</v>
      </c>
      <c r="W106" s="407">
        <f t="shared" si="67"/>
        <v>117157.01075045417</v>
      </c>
      <c r="X106" s="273">
        <f t="shared" si="56"/>
        <v>34.547858187642639</v>
      </c>
      <c r="Y106" s="416">
        <f t="shared" si="68"/>
        <v>426004.29533538106</v>
      </c>
      <c r="Z106" s="252">
        <f t="shared" si="69"/>
        <v>1403207.9034483247</v>
      </c>
      <c r="AA106" s="257">
        <f t="shared" si="57"/>
        <v>413.78511917968285</v>
      </c>
      <c r="AB106" s="258">
        <f t="shared" si="58"/>
        <v>831.77706191364825</v>
      </c>
      <c r="AC106" s="150"/>
      <c r="AD106" s="318">
        <f>PFI!Q108</f>
        <v>1361987.110748393</v>
      </c>
      <c r="AE106" s="325">
        <f t="shared" si="71"/>
        <v>41220.792699931655</v>
      </c>
      <c r="AF106" s="368">
        <f t="shared" si="59"/>
        <v>3.0265185606111578E-2</v>
      </c>
      <c r="AG106" s="418"/>
      <c r="AH106" s="418"/>
    </row>
    <row r="107" spans="1:34" ht="14">
      <c r="A107" s="26">
        <v>91</v>
      </c>
      <c r="B107" s="39" t="s">
        <v>93</v>
      </c>
      <c r="C107" s="32">
        <f>Vertetie_ienemumi!J96</f>
        <v>881661.03170398017</v>
      </c>
      <c r="D107" s="90">
        <f>Iedzivotaju_skaits_struktura!C96</f>
        <v>2243</v>
      </c>
      <c r="E107" s="90">
        <f>Iedzivotaju_skaits_struktura!D96</f>
        <v>114</v>
      </c>
      <c r="F107" s="90">
        <f>Iedzivotaju_skaits_struktura!E96</f>
        <v>242</v>
      </c>
      <c r="G107" s="90">
        <f>Iedzivotaju_skaits_struktura!F96</f>
        <v>468</v>
      </c>
      <c r="H107" s="90">
        <f>PFI!H109</f>
        <v>513.57100000000003</v>
      </c>
      <c r="I107" s="32">
        <f t="shared" si="50"/>
        <v>393.07223883369602</v>
      </c>
      <c r="J107" s="32">
        <f t="shared" si="51"/>
        <v>4425.6279200000008</v>
      </c>
      <c r="K107" s="135">
        <f t="shared" si="52"/>
        <v>199.2171614155896</v>
      </c>
      <c r="L107" s="138">
        <f t="shared" si="60"/>
        <v>528996.61902238813</v>
      </c>
      <c r="M107" s="119">
        <f t="shared" si="61"/>
        <v>-240.73641022732477</v>
      </c>
      <c r="N107" s="157">
        <f t="shared" si="53"/>
        <v>144.44184613639484</v>
      </c>
      <c r="O107" s="228">
        <f t="shared" si="62"/>
        <v>639245.86707757332</v>
      </c>
      <c r="P107" s="234">
        <f t="shared" si="54"/>
        <v>1168242.4860999614</v>
      </c>
      <c r="Q107" s="212">
        <f t="shared" si="63"/>
        <v>263.97214298574863</v>
      </c>
      <c r="R107" s="32">
        <f t="shared" si="64"/>
        <v>352664.4126815921</v>
      </c>
      <c r="S107" s="235">
        <f t="shared" si="55"/>
        <v>79.68686456623584</v>
      </c>
      <c r="T107" s="234">
        <f t="shared" si="65"/>
        <v>1520906.8987815536</v>
      </c>
      <c r="U107" s="266">
        <f t="shared" si="70"/>
        <v>343.65900755198447</v>
      </c>
      <c r="V107" s="264">
        <f t="shared" si="66"/>
        <v>2659013.9809205527</v>
      </c>
      <c r="W107" s="407">
        <f t="shared" si="67"/>
        <v>179463.77250861851</v>
      </c>
      <c r="X107" s="273">
        <f t="shared" si="56"/>
        <v>40.551030441939744</v>
      </c>
      <c r="Y107" s="416">
        <f t="shared" si="68"/>
        <v>818709.63958619186</v>
      </c>
      <c r="Z107" s="252">
        <f t="shared" si="69"/>
        <v>1700370.671290172</v>
      </c>
      <c r="AA107" s="257">
        <f t="shared" si="57"/>
        <v>384.21003799392417</v>
      </c>
      <c r="AB107" s="258">
        <f t="shared" si="58"/>
        <v>758.07876562201159</v>
      </c>
      <c r="AC107" s="150"/>
      <c r="AD107" s="318">
        <f>PFI!Q109</f>
        <v>1605434.3490167935</v>
      </c>
      <c r="AE107" s="325">
        <f t="shared" si="71"/>
        <v>94936.322273378493</v>
      </c>
      <c r="AF107" s="368">
        <f t="shared" si="59"/>
        <v>5.9134353473575318E-2</v>
      </c>
      <c r="AG107" s="418"/>
      <c r="AH107" s="418"/>
    </row>
    <row r="108" spans="1:34" ht="14">
      <c r="A108" s="26">
        <v>92</v>
      </c>
      <c r="B108" s="39" t="s">
        <v>94</v>
      </c>
      <c r="C108" s="32">
        <f>Vertetie_ienemumi!J97</f>
        <v>2169743.6939493651</v>
      </c>
      <c r="D108" s="90">
        <f>Iedzivotaju_skaits_struktura!C97</f>
        <v>3755</v>
      </c>
      <c r="E108" s="90">
        <f>Iedzivotaju_skaits_struktura!D97</f>
        <v>293</v>
      </c>
      <c r="F108" s="90">
        <f>Iedzivotaju_skaits_struktura!E97</f>
        <v>365</v>
      </c>
      <c r="G108" s="90">
        <f>Iedzivotaju_skaits_struktura!F97</f>
        <v>756</v>
      </c>
      <c r="H108" s="90">
        <f>PFI!H110</f>
        <v>231.553</v>
      </c>
      <c r="I108" s="32">
        <f t="shared" si="50"/>
        <v>577.82788121154863</v>
      </c>
      <c r="J108" s="32">
        <f t="shared" si="51"/>
        <v>6541.9205599999987</v>
      </c>
      <c r="K108" s="135">
        <f t="shared" si="52"/>
        <v>331.66769208664397</v>
      </c>
      <c r="L108" s="138">
        <f t="shared" si="60"/>
        <v>1301846.2163696189</v>
      </c>
      <c r="M108" s="119">
        <f t="shared" si="61"/>
        <v>-108.2858795562704</v>
      </c>
      <c r="N108" s="157">
        <f t="shared" si="53"/>
        <v>64.971527733762244</v>
      </c>
      <c r="O108" s="228">
        <f t="shared" si="62"/>
        <v>425038.57309610932</v>
      </c>
      <c r="P108" s="234">
        <f t="shared" si="54"/>
        <v>1726884.7894657282</v>
      </c>
      <c r="Q108" s="212">
        <f t="shared" si="63"/>
        <v>263.97214298574858</v>
      </c>
      <c r="R108" s="32">
        <f t="shared" si="64"/>
        <v>867897.47757974605</v>
      </c>
      <c r="S108" s="235">
        <f t="shared" si="55"/>
        <v>132.66707683465759</v>
      </c>
      <c r="T108" s="234">
        <f t="shared" si="65"/>
        <v>2594782.2670454741</v>
      </c>
      <c r="U108" s="266">
        <f t="shared" si="70"/>
        <v>396.6392198204062</v>
      </c>
      <c r="V108" s="264">
        <f t="shared" si="66"/>
        <v>3064048.0029736524</v>
      </c>
      <c r="W108" s="407">
        <f t="shared" si="67"/>
        <v>206800.57258321732</v>
      </c>
      <c r="X108" s="273">
        <f t="shared" si="56"/>
        <v>31.611599481608099</v>
      </c>
      <c r="Y108" s="416">
        <f t="shared" si="68"/>
        <v>631839.14567932661</v>
      </c>
      <c r="Z108" s="252">
        <f t="shared" si="69"/>
        <v>2801582.8396286913</v>
      </c>
      <c r="AA108" s="257">
        <f t="shared" si="57"/>
        <v>428.25081930201424</v>
      </c>
      <c r="AB108" s="258">
        <f t="shared" si="58"/>
        <v>746.09396528061018</v>
      </c>
      <c r="AC108" s="150"/>
      <c r="AD108" s="318">
        <f>PFI!Q110</f>
        <v>2611835.5041727517</v>
      </c>
      <c r="AE108" s="325">
        <f t="shared" si="71"/>
        <v>189747.33545593964</v>
      </c>
      <c r="AF108" s="368">
        <f t="shared" si="59"/>
        <v>7.2649037488307755E-2</v>
      </c>
      <c r="AG108" s="418"/>
      <c r="AH108" s="418"/>
    </row>
    <row r="109" spans="1:34" ht="14">
      <c r="A109" s="26">
        <v>93</v>
      </c>
      <c r="B109" s="39" t="s">
        <v>95</v>
      </c>
      <c r="C109" s="32">
        <f>Vertetie_ienemumi!J98</f>
        <v>2603531.023088323</v>
      </c>
      <c r="D109" s="90">
        <f>Iedzivotaju_skaits_struktura!C98</f>
        <v>5228</v>
      </c>
      <c r="E109" s="90">
        <f>Iedzivotaju_skaits_struktura!D98</f>
        <v>288</v>
      </c>
      <c r="F109" s="90">
        <f>Iedzivotaju_skaits_struktura!E98</f>
        <v>546</v>
      </c>
      <c r="G109" s="90">
        <f>Iedzivotaju_skaits_struktura!F98</f>
        <v>1241</v>
      </c>
      <c r="H109" s="90">
        <f>PFI!H111</f>
        <v>352.21300000000002</v>
      </c>
      <c r="I109" s="32">
        <f t="shared" si="50"/>
        <v>497.99751780572359</v>
      </c>
      <c r="J109" s="32">
        <f t="shared" si="51"/>
        <v>9135.5837599999995</v>
      </c>
      <c r="K109" s="135">
        <f t="shared" si="52"/>
        <v>284.98792102239156</v>
      </c>
      <c r="L109" s="138">
        <f t="shared" si="60"/>
        <v>1562118.6138529938</v>
      </c>
      <c r="M109" s="119">
        <f t="shared" si="61"/>
        <v>-154.96565062052281</v>
      </c>
      <c r="N109" s="157">
        <f t="shared" si="53"/>
        <v>92.979390372313688</v>
      </c>
      <c r="O109" s="228">
        <f t="shared" si="62"/>
        <v>849421.0087000092</v>
      </c>
      <c r="P109" s="234">
        <f t="shared" si="54"/>
        <v>2411539.622553003</v>
      </c>
      <c r="Q109" s="212">
        <f t="shared" si="63"/>
        <v>263.97214298574863</v>
      </c>
      <c r="R109" s="32">
        <f t="shared" si="64"/>
        <v>1041412.4092353293</v>
      </c>
      <c r="S109" s="235">
        <f t="shared" si="55"/>
        <v>113.99516840895664</v>
      </c>
      <c r="T109" s="234">
        <f t="shared" si="65"/>
        <v>3452952.0317883324</v>
      </c>
      <c r="U109" s="266">
        <f t="shared" si="70"/>
        <v>377.96731139470529</v>
      </c>
      <c r="V109" s="264">
        <f t="shared" si="66"/>
        <v>4705292.4319052622</v>
      </c>
      <c r="W109" s="407">
        <f t="shared" si="67"/>
        <v>317572.42972209875</v>
      </c>
      <c r="X109" s="273">
        <f t="shared" si="56"/>
        <v>34.762138694692318</v>
      </c>
      <c r="Y109" s="416">
        <f t="shared" si="68"/>
        <v>1166993.4384221081</v>
      </c>
      <c r="Z109" s="252">
        <f t="shared" si="69"/>
        <v>3770524.461510431</v>
      </c>
      <c r="AA109" s="257">
        <f t="shared" si="57"/>
        <v>412.72945008939757</v>
      </c>
      <c r="AB109" s="258">
        <f t="shared" si="58"/>
        <v>721.21737978393855</v>
      </c>
      <c r="AC109" s="150"/>
      <c r="AD109" s="318">
        <f>PFI!Q111</f>
        <v>3632835.4975153352</v>
      </c>
      <c r="AE109" s="325">
        <f t="shared" si="71"/>
        <v>137688.96399509581</v>
      </c>
      <c r="AF109" s="368">
        <f t="shared" si="59"/>
        <v>3.7901238327270104E-2</v>
      </c>
      <c r="AG109" s="418"/>
      <c r="AH109" s="418"/>
    </row>
    <row r="110" spans="1:34" ht="14">
      <c r="A110" s="26">
        <v>94</v>
      </c>
      <c r="B110" s="39" t="s">
        <v>96</v>
      </c>
      <c r="C110" s="32">
        <f>Vertetie_ienemumi!J99</f>
        <v>4748405.3434666395</v>
      </c>
      <c r="D110" s="90">
        <f>Iedzivotaju_skaits_struktura!C99</f>
        <v>8024</v>
      </c>
      <c r="E110" s="90">
        <f>Iedzivotaju_skaits_struktura!D99</f>
        <v>385</v>
      </c>
      <c r="F110" s="90">
        <f>Iedzivotaju_skaits_struktura!E99</f>
        <v>754</v>
      </c>
      <c r="G110" s="90">
        <f>Iedzivotaju_skaits_struktura!F99</f>
        <v>1834</v>
      </c>
      <c r="H110" s="90">
        <f>PFI!H112</f>
        <v>637.255</v>
      </c>
      <c r="I110" s="32">
        <f t="shared" si="50"/>
        <v>591.77534190760707</v>
      </c>
      <c r="J110" s="32">
        <f t="shared" si="51"/>
        <v>13708.727599999998</v>
      </c>
      <c r="K110" s="135">
        <f t="shared" si="52"/>
        <v>346.37826952420005</v>
      </c>
      <c r="L110" s="138">
        <f t="shared" si="60"/>
        <v>2849043.2060799836</v>
      </c>
      <c r="M110" s="119">
        <f t="shared" si="61"/>
        <v>-93.575302118714319</v>
      </c>
      <c r="N110" s="157">
        <f t="shared" si="53"/>
        <v>56.145181271228587</v>
      </c>
      <c r="O110" s="228">
        <f t="shared" si="62"/>
        <v>769678.99609989428</v>
      </c>
      <c r="P110" s="234">
        <f t="shared" si="54"/>
        <v>3618722.202179878</v>
      </c>
      <c r="Q110" s="212">
        <f t="shared" si="63"/>
        <v>263.97214298574863</v>
      </c>
      <c r="R110" s="32">
        <f t="shared" si="64"/>
        <v>1899362.1373866559</v>
      </c>
      <c r="S110" s="235">
        <f t="shared" si="55"/>
        <v>138.55130780968003</v>
      </c>
      <c r="T110" s="234">
        <f t="shared" si="65"/>
        <v>5518084.3395665344</v>
      </c>
      <c r="U110" s="266">
        <f t="shared" si="70"/>
        <v>402.52345079542869</v>
      </c>
      <c r="V110" s="264">
        <f t="shared" si="66"/>
        <v>6219111.6158434581</v>
      </c>
      <c r="W110" s="407">
        <f t="shared" si="67"/>
        <v>419744.0255071696</v>
      </c>
      <c r="X110" s="273">
        <f t="shared" si="56"/>
        <v>30.618744332418544</v>
      </c>
      <c r="Y110" s="416">
        <f t="shared" si="68"/>
        <v>1189423.0216070639</v>
      </c>
      <c r="Z110" s="252">
        <f t="shared" si="69"/>
        <v>5937828.3650737042</v>
      </c>
      <c r="AA110" s="257">
        <f t="shared" si="57"/>
        <v>433.14219512784723</v>
      </c>
      <c r="AB110" s="258">
        <f t="shared" si="58"/>
        <v>740.00852007399101</v>
      </c>
      <c r="AC110" s="150"/>
      <c r="AD110" s="318">
        <f>PFI!Q112</f>
        <v>5755105.1272202283</v>
      </c>
      <c r="AE110" s="325">
        <f t="shared" si="71"/>
        <v>182723.23785347585</v>
      </c>
      <c r="AF110" s="368">
        <f t="shared" si="59"/>
        <v>3.1749765436818844E-2</v>
      </c>
      <c r="AG110" s="418"/>
      <c r="AH110" s="418"/>
    </row>
    <row r="111" spans="1:34" ht="14">
      <c r="A111" s="26">
        <v>95</v>
      </c>
      <c r="B111" s="39" t="s">
        <v>97</v>
      </c>
      <c r="C111" s="32">
        <f>Vertetie_ienemumi!J100</f>
        <v>2000218.6676213837</v>
      </c>
      <c r="D111" s="90">
        <f>Iedzivotaju_skaits_struktura!C100</f>
        <v>3741</v>
      </c>
      <c r="E111" s="90">
        <f>Iedzivotaju_skaits_struktura!D100</f>
        <v>236</v>
      </c>
      <c r="F111" s="90">
        <f>Iedzivotaju_skaits_struktura!E100</f>
        <v>419</v>
      </c>
      <c r="G111" s="90">
        <f>Iedzivotaju_skaits_struktura!F100</f>
        <v>683</v>
      </c>
      <c r="H111" s="90">
        <f>PFI!H113</f>
        <v>317.27199999999999</v>
      </c>
      <c r="I111" s="32">
        <f t="shared" si="50"/>
        <v>534.67486437353216</v>
      </c>
      <c r="J111" s="32">
        <f t="shared" si="51"/>
        <v>6646.8534399999999</v>
      </c>
      <c r="K111" s="135">
        <f t="shared" si="52"/>
        <v>300.92715082061198</v>
      </c>
      <c r="L111" s="138">
        <f t="shared" si="60"/>
        <v>1200131.2005728302</v>
      </c>
      <c r="M111" s="119">
        <f t="shared" si="61"/>
        <v>-139.02642082230238</v>
      </c>
      <c r="N111" s="157">
        <f t="shared" si="53"/>
        <v>83.415852493381422</v>
      </c>
      <c r="O111" s="228">
        <f t="shared" si="62"/>
        <v>554452.94609616487</v>
      </c>
      <c r="P111" s="234">
        <f t="shared" si="54"/>
        <v>1754584.146668995</v>
      </c>
      <c r="Q111" s="212">
        <f t="shared" si="63"/>
        <v>263.97214298574863</v>
      </c>
      <c r="R111" s="32">
        <f t="shared" si="64"/>
        <v>800087.46704855352</v>
      </c>
      <c r="S111" s="235">
        <f t="shared" si="55"/>
        <v>120.3708603282448</v>
      </c>
      <c r="T111" s="234">
        <f t="shared" si="65"/>
        <v>2554671.6137175485</v>
      </c>
      <c r="U111" s="266">
        <f t="shared" si="70"/>
        <v>384.34300331399345</v>
      </c>
      <c r="V111" s="264">
        <f t="shared" si="66"/>
        <v>3317523.4275128627</v>
      </c>
      <c r="W111" s="407">
        <f t="shared" si="67"/>
        <v>223908.28854576437</v>
      </c>
      <c r="X111" s="273">
        <f t="shared" si="56"/>
        <v>33.686358600644034</v>
      </c>
      <c r="Y111" s="416">
        <f t="shared" si="68"/>
        <v>778361.23464192927</v>
      </c>
      <c r="Z111" s="252">
        <f t="shared" si="69"/>
        <v>2778579.9022633131</v>
      </c>
      <c r="AA111" s="257">
        <f t="shared" si="57"/>
        <v>418.02936191463749</v>
      </c>
      <c r="AB111" s="258">
        <f t="shared" si="58"/>
        <v>742.73720990732772</v>
      </c>
      <c r="AC111" s="150"/>
      <c r="AD111" s="318">
        <f>PFI!Q113</f>
        <v>2666428.8192007644</v>
      </c>
      <c r="AE111" s="325">
        <f t="shared" si="71"/>
        <v>112151.08306254866</v>
      </c>
      <c r="AF111" s="368">
        <f t="shared" si="59"/>
        <v>4.2060407633969676E-2</v>
      </c>
      <c r="AG111" s="418"/>
      <c r="AH111" s="418"/>
    </row>
    <row r="112" spans="1:34" ht="14">
      <c r="A112" s="26">
        <v>96</v>
      </c>
      <c r="B112" s="39" t="s">
        <v>98</v>
      </c>
      <c r="C112" s="32">
        <f>Vertetie_ienemumi!J101</f>
        <v>19193100.862510342</v>
      </c>
      <c r="D112" s="90">
        <f>Iedzivotaju_skaits_struktura!C101</f>
        <v>23707</v>
      </c>
      <c r="E112" s="90">
        <f>Iedzivotaju_skaits_struktura!D101</f>
        <v>2141</v>
      </c>
      <c r="F112" s="90">
        <f>Iedzivotaju_skaits_struktura!E101</f>
        <v>2776</v>
      </c>
      <c r="G112" s="90">
        <f>Iedzivotaju_skaits_struktura!F101</f>
        <v>4393</v>
      </c>
      <c r="H112" s="90">
        <f>PFI!H114</f>
        <v>123.014</v>
      </c>
      <c r="I112" s="32">
        <f t="shared" si="50"/>
        <v>809.5963581436007</v>
      </c>
      <c r="J112" s="32">
        <f t="shared" si="51"/>
        <v>41204.501279999997</v>
      </c>
      <c r="K112" s="135">
        <f t="shared" si="52"/>
        <v>465.80107188013375</v>
      </c>
      <c r="L112" s="138">
        <f t="shared" si="60"/>
        <v>11515860.517506205</v>
      </c>
      <c r="M112" s="119">
        <f t="shared" si="61"/>
        <v>25.847500237219379</v>
      </c>
      <c r="N112" s="157">
        <f t="shared" si="53"/>
        <v>-15.508500142331627</v>
      </c>
      <c r="O112" s="228">
        <f t="shared" si="62"/>
        <v>-639020.01396558364</v>
      </c>
      <c r="P112" s="234">
        <f t="shared" si="54"/>
        <v>10876840.50354062</v>
      </c>
      <c r="Q112" s="212">
        <f t="shared" si="63"/>
        <v>263.97214298574858</v>
      </c>
      <c r="R112" s="32">
        <f t="shared" si="64"/>
        <v>7677240.3450041376</v>
      </c>
      <c r="S112" s="235">
        <f t="shared" si="55"/>
        <v>186.32042875205352</v>
      </c>
      <c r="T112" s="234">
        <f t="shared" si="65"/>
        <v>18554080.848544758</v>
      </c>
      <c r="U112" s="266">
        <f t="shared" si="70"/>
        <v>450.29257173780212</v>
      </c>
      <c r="V112" s="264">
        <f t="shared" si="66"/>
        <v>13772107.855205709</v>
      </c>
      <c r="W112" s="407">
        <f t="shared" si="67"/>
        <v>929515.39511466853</v>
      </c>
      <c r="X112" s="273">
        <f t="shared" si="56"/>
        <v>22.558588655114736</v>
      </c>
      <c r="Y112" s="416">
        <f t="shared" si="68"/>
        <v>290495.38114908489</v>
      </c>
      <c r="Z112" s="252">
        <f t="shared" si="69"/>
        <v>19483596.243659426</v>
      </c>
      <c r="AA112" s="257">
        <f t="shared" si="57"/>
        <v>472.85116039291682</v>
      </c>
      <c r="AB112" s="258">
        <f t="shared" si="58"/>
        <v>821.84992802376621</v>
      </c>
      <c r="AC112" s="150"/>
      <c r="AD112" s="318">
        <f>PFI!Q114</f>
        <v>18656606.782567039</v>
      </c>
      <c r="AE112" s="325">
        <f t="shared" si="71"/>
        <v>826989.46109238639</v>
      </c>
      <c r="AF112" s="368">
        <f t="shared" si="59"/>
        <v>4.4326895599532845E-2</v>
      </c>
      <c r="AG112" s="418"/>
      <c r="AH112" s="418"/>
    </row>
    <row r="113" spans="1:34" ht="14">
      <c r="A113" s="26">
        <v>97</v>
      </c>
      <c r="B113" s="39" t="s">
        <v>99</v>
      </c>
      <c r="C113" s="32">
        <f>Vertetie_ienemumi!J102</f>
        <v>14953269.615070298</v>
      </c>
      <c r="D113" s="90">
        <f>Iedzivotaju_skaits_struktura!C102</f>
        <v>24760</v>
      </c>
      <c r="E113" s="90">
        <f>Iedzivotaju_skaits_struktura!D102</f>
        <v>1714</v>
      </c>
      <c r="F113" s="90">
        <f>Iedzivotaju_skaits_struktura!E102</f>
        <v>2801</v>
      </c>
      <c r="G113" s="90">
        <f>Iedzivotaju_skaits_struktura!F102</f>
        <v>4793</v>
      </c>
      <c r="H113" s="90">
        <f>PFI!H115</f>
        <v>1680.27</v>
      </c>
      <c r="I113" s="32">
        <f t="shared" si="50"/>
        <v>603.92849818539173</v>
      </c>
      <c r="J113" s="32">
        <f t="shared" si="51"/>
        <v>44002.850399999996</v>
      </c>
      <c r="K113" s="135">
        <f t="shared" si="52"/>
        <v>339.82502222333989</v>
      </c>
      <c r="L113" s="138">
        <f t="shared" si="60"/>
        <v>8971961.769042179</v>
      </c>
      <c r="M113" s="119">
        <f t="shared" si="61"/>
        <v>-100.12854941957448</v>
      </c>
      <c r="N113" s="157">
        <f t="shared" si="53"/>
        <v>60.077129651744684</v>
      </c>
      <c r="O113" s="228">
        <f t="shared" si="62"/>
        <v>2643564.9485271252</v>
      </c>
      <c r="P113" s="234">
        <f t="shared" si="54"/>
        <v>11615526.717569305</v>
      </c>
      <c r="Q113" s="212">
        <f t="shared" si="63"/>
        <v>263.97214298574863</v>
      </c>
      <c r="R113" s="32">
        <f t="shared" si="64"/>
        <v>5981307.8460281193</v>
      </c>
      <c r="S113" s="235">
        <f t="shared" si="55"/>
        <v>135.93000888933594</v>
      </c>
      <c r="T113" s="234">
        <f t="shared" si="65"/>
        <v>17596834.563597426</v>
      </c>
      <c r="U113" s="266">
        <f t="shared" si="70"/>
        <v>399.9021518750846</v>
      </c>
      <c r="V113" s="264">
        <f t="shared" si="66"/>
        <v>20250727.583034731</v>
      </c>
      <c r="W113" s="407">
        <f t="shared" si="67"/>
        <v>1366774.298357605</v>
      </c>
      <c r="X113" s="273">
        <f t="shared" si="56"/>
        <v>31.061040044751401</v>
      </c>
      <c r="Y113" s="416">
        <f t="shared" si="68"/>
        <v>4010339.2468847302</v>
      </c>
      <c r="Z113" s="252">
        <f t="shared" si="69"/>
        <v>18963608.861955032</v>
      </c>
      <c r="AA113" s="257">
        <f t="shared" si="57"/>
        <v>430.96319191983605</v>
      </c>
      <c r="AB113" s="258">
        <f t="shared" si="58"/>
        <v>765.8969653455182</v>
      </c>
      <c r="AC113" s="150"/>
      <c r="AD113" s="318">
        <f>PFI!Q115</f>
        <v>18322060.829304524</v>
      </c>
      <c r="AE113" s="325">
        <f t="shared" si="71"/>
        <v>641548.03265050799</v>
      </c>
      <c r="AF113" s="368">
        <f t="shared" si="59"/>
        <v>3.5015058547584799E-2</v>
      </c>
      <c r="AG113" s="418"/>
      <c r="AH113" s="418"/>
    </row>
    <row r="114" spans="1:34" ht="14">
      <c r="A114" s="26">
        <v>98</v>
      </c>
      <c r="B114" s="39" t="s">
        <v>100</v>
      </c>
      <c r="C114" s="32">
        <f>Vertetie_ienemumi!J103</f>
        <v>6022185.1138344966</v>
      </c>
      <c r="D114" s="90">
        <f>Iedzivotaju_skaits_struktura!C103</f>
        <v>6285</v>
      </c>
      <c r="E114" s="90">
        <f>Iedzivotaju_skaits_struktura!D103</f>
        <v>434</v>
      </c>
      <c r="F114" s="90">
        <f>Iedzivotaju_skaits_struktura!E103</f>
        <v>624</v>
      </c>
      <c r="G114" s="90">
        <f>Iedzivotaju_skaits_struktura!F103</f>
        <v>1478</v>
      </c>
      <c r="H114" s="90">
        <f>PFI!H116</f>
        <v>47.738</v>
      </c>
      <c r="I114" s="32">
        <f t="shared" si="50"/>
        <v>958.18378899514664</v>
      </c>
      <c r="J114" s="32">
        <f t="shared" si="51"/>
        <v>10501.081759999999</v>
      </c>
      <c r="K114" s="135">
        <f t="shared" si="52"/>
        <v>573.48235652957123</v>
      </c>
      <c r="L114" s="138">
        <f t="shared" si="60"/>
        <v>3613311.068300698</v>
      </c>
      <c r="M114" s="119">
        <f t="shared" si="61"/>
        <v>133.52878488665687</v>
      </c>
      <c r="N114" s="157">
        <f t="shared" si="53"/>
        <v>-80.117270931994113</v>
      </c>
      <c r="O114" s="228">
        <f t="shared" si="62"/>
        <v>-841318.01244494156</v>
      </c>
      <c r="P114" s="234">
        <f t="shared" si="54"/>
        <v>2771993.0558557566</v>
      </c>
      <c r="Q114" s="212">
        <f t="shared" si="63"/>
        <v>263.97214298574863</v>
      </c>
      <c r="R114" s="32">
        <f t="shared" si="64"/>
        <v>2408874.0455337986</v>
      </c>
      <c r="S114" s="235">
        <f t="shared" si="55"/>
        <v>229.39294261182849</v>
      </c>
      <c r="T114" s="234">
        <f t="shared" si="65"/>
        <v>5180867.1013895553</v>
      </c>
      <c r="U114" s="266">
        <f t="shared" si="70"/>
        <v>493.36508559757709</v>
      </c>
      <c r="V114" s="264">
        <f t="shared" si="66"/>
        <v>2379090.019380779</v>
      </c>
      <c r="W114" s="407">
        <f t="shared" si="67"/>
        <v>160570.9759630007</v>
      </c>
      <c r="X114" s="273">
        <f t="shared" si="56"/>
        <v>15.290898560054703</v>
      </c>
      <c r="Y114" s="416">
        <f t="shared" si="68"/>
        <v>-680747.03648194089</v>
      </c>
      <c r="Z114" s="252">
        <f t="shared" si="69"/>
        <v>5341438.0773525564</v>
      </c>
      <c r="AA114" s="257">
        <f t="shared" si="57"/>
        <v>508.65598415763185</v>
      </c>
      <c r="AB114" s="258">
        <f t="shared" si="58"/>
        <v>849.87081580788492</v>
      </c>
      <c r="AC114" s="150"/>
      <c r="AD114" s="318">
        <f>PFI!Q116</f>
        <v>5088282.1958084246</v>
      </c>
      <c r="AE114" s="325">
        <f t="shared" si="71"/>
        <v>253155.88154413179</v>
      </c>
      <c r="AF114" s="368">
        <f t="shared" si="59"/>
        <v>4.9752720427470365E-2</v>
      </c>
      <c r="AG114" s="418"/>
      <c r="AH114" s="418"/>
    </row>
    <row r="115" spans="1:34" ht="14">
      <c r="A115" s="26">
        <v>99</v>
      </c>
      <c r="B115" s="39" t="s">
        <v>101</v>
      </c>
      <c r="C115" s="32">
        <f>Vertetie_ienemumi!J104</f>
        <v>1818508.4261111289</v>
      </c>
      <c r="D115" s="90">
        <f>Iedzivotaju_skaits_struktura!C104</f>
        <v>2352</v>
      </c>
      <c r="E115" s="90">
        <f>Iedzivotaju_skaits_struktura!D104</f>
        <v>158</v>
      </c>
      <c r="F115" s="90">
        <f>Iedzivotaju_skaits_struktura!E104</f>
        <v>271</v>
      </c>
      <c r="G115" s="90">
        <f>Iedzivotaju_skaits_struktura!F104</f>
        <v>454</v>
      </c>
      <c r="H115" s="90">
        <f>PFI!H117</f>
        <v>229.887</v>
      </c>
      <c r="I115" s="32">
        <f t="shared" si="50"/>
        <v>773.17535123772484</v>
      </c>
      <c r="J115" s="32">
        <f t="shared" si="51"/>
        <v>4290.5682399999996</v>
      </c>
      <c r="K115" s="135">
        <f t="shared" si="52"/>
        <v>423.83859768447104</v>
      </c>
      <c r="L115" s="138">
        <f t="shared" si="60"/>
        <v>1091105.0556666772</v>
      </c>
      <c r="M115" s="119">
        <f t="shared" si="61"/>
        <v>-16.114973958443329</v>
      </c>
      <c r="N115" s="157">
        <f t="shared" si="53"/>
        <v>9.6689843750659978</v>
      </c>
      <c r="O115" s="228">
        <f t="shared" si="62"/>
        <v>41485.437272714415</v>
      </c>
      <c r="P115" s="234">
        <f t="shared" si="54"/>
        <v>1132590.4929393916</v>
      </c>
      <c r="Q115" s="212">
        <f t="shared" si="63"/>
        <v>263.97214298574863</v>
      </c>
      <c r="R115" s="32">
        <f t="shared" si="64"/>
        <v>727403.37044445158</v>
      </c>
      <c r="S115" s="235">
        <f t="shared" si="55"/>
        <v>169.53543907378844</v>
      </c>
      <c r="T115" s="234">
        <f t="shared" si="65"/>
        <v>1859993.8633838431</v>
      </c>
      <c r="U115" s="266">
        <f t="shared" si="70"/>
        <v>433.50758205953701</v>
      </c>
      <c r="V115" s="264">
        <f t="shared" si="66"/>
        <v>1614113.5728318859</v>
      </c>
      <c r="W115" s="407">
        <f t="shared" si="67"/>
        <v>108940.72506436739</v>
      </c>
      <c r="X115" s="273">
        <f t="shared" si="56"/>
        <v>25.390745227808658</v>
      </c>
      <c r="Y115" s="416">
        <f t="shared" si="68"/>
        <v>150426.1623370818</v>
      </c>
      <c r="Z115" s="252">
        <f t="shared" si="69"/>
        <v>1968934.5884482104</v>
      </c>
      <c r="AA115" s="257">
        <f t="shared" si="57"/>
        <v>458.89832728734564</v>
      </c>
      <c r="AB115" s="258">
        <f t="shared" si="58"/>
        <v>837.13205291165411</v>
      </c>
      <c r="AC115" s="150"/>
      <c r="AD115" s="318">
        <f>PFI!Q117</f>
        <v>1887768.8385320026</v>
      </c>
      <c r="AE115" s="325">
        <f t="shared" si="71"/>
        <v>81165.749916207744</v>
      </c>
      <c r="AF115" s="368">
        <f t="shared" si="59"/>
        <v>4.299559790346219E-2</v>
      </c>
      <c r="AG115" s="418"/>
      <c r="AH115" s="418"/>
    </row>
    <row r="116" spans="1:34" ht="14">
      <c r="A116" s="26">
        <v>100</v>
      </c>
      <c r="B116" s="39" t="s">
        <v>102</v>
      </c>
      <c r="C116" s="32">
        <f>Vertetie_ienemumi!J105</f>
        <v>15289573.503635379</v>
      </c>
      <c r="D116" s="90">
        <f>Iedzivotaju_skaits_struktura!C105</f>
        <v>18390</v>
      </c>
      <c r="E116" s="90">
        <f>Iedzivotaju_skaits_struktura!D105</f>
        <v>1829</v>
      </c>
      <c r="F116" s="90">
        <f>Iedzivotaju_skaits_struktura!E105</f>
        <v>2266</v>
      </c>
      <c r="G116" s="90">
        <f>Iedzivotaju_skaits_struktura!F105</f>
        <v>3192</v>
      </c>
      <c r="H116" s="90">
        <f>PFI!H118</f>
        <v>360.51</v>
      </c>
      <c r="I116" s="32">
        <f t="shared" si="50"/>
        <v>831.40693331350622</v>
      </c>
      <c r="J116" s="32">
        <f t="shared" si="51"/>
        <v>32967.075199999999</v>
      </c>
      <c r="K116" s="135">
        <f t="shared" si="52"/>
        <v>463.78313547315776</v>
      </c>
      <c r="L116" s="138">
        <f t="shared" si="60"/>
        <v>9173744.102181226</v>
      </c>
      <c r="M116" s="119">
        <f t="shared" si="61"/>
        <v>23.829563830243387</v>
      </c>
      <c r="N116" s="157">
        <f t="shared" si="53"/>
        <v>-14.297738298146031</v>
      </c>
      <c r="O116" s="228">
        <f t="shared" si="62"/>
        <v>-471354.61366490024</v>
      </c>
      <c r="P116" s="234">
        <f t="shared" si="54"/>
        <v>8702389.4885163251</v>
      </c>
      <c r="Q116" s="212">
        <f t="shared" si="63"/>
        <v>263.97214298574858</v>
      </c>
      <c r="R116" s="32">
        <f t="shared" si="64"/>
        <v>6115829.4014541516</v>
      </c>
      <c r="S116" s="235">
        <f t="shared" si="55"/>
        <v>185.51325418926311</v>
      </c>
      <c r="T116" s="234">
        <f t="shared" si="65"/>
        <v>14818218.889970478</v>
      </c>
      <c r="U116" s="266">
        <f t="shared" si="70"/>
        <v>449.48539717501171</v>
      </c>
      <c r="V116" s="264">
        <f t="shared" si="66"/>
        <v>11085372.946890879</v>
      </c>
      <c r="W116" s="407">
        <f t="shared" si="67"/>
        <v>748180.66508446063</v>
      </c>
      <c r="X116" s="273">
        <f t="shared" si="56"/>
        <v>22.694784434030126</v>
      </c>
      <c r="Y116" s="416">
        <f t="shared" si="68"/>
        <v>276826.05141956039</v>
      </c>
      <c r="Z116" s="252">
        <f t="shared" si="69"/>
        <v>15566399.555054938</v>
      </c>
      <c r="AA116" s="257">
        <f t="shared" si="57"/>
        <v>472.18018160904182</v>
      </c>
      <c r="AB116" s="258">
        <f t="shared" si="58"/>
        <v>846.46000843148113</v>
      </c>
      <c r="AC116" s="150"/>
      <c r="AD116" s="318">
        <f>PFI!Q118</f>
        <v>14855493.21640078</v>
      </c>
      <c r="AE116" s="325">
        <f t="shared" si="71"/>
        <v>710906.33865415864</v>
      </c>
      <c r="AF116" s="368">
        <f t="shared" si="59"/>
        <v>4.7854778585830093E-2</v>
      </c>
      <c r="AG116" s="418"/>
      <c r="AH116" s="418"/>
    </row>
    <row r="117" spans="1:34" ht="14">
      <c r="A117" s="26">
        <v>101</v>
      </c>
      <c r="B117" s="39" t="s">
        <v>103</v>
      </c>
      <c r="C117" s="32">
        <f>Vertetie_ienemumi!J106</f>
        <v>2362282.7638629847</v>
      </c>
      <c r="D117" s="90">
        <f>Iedzivotaju_skaits_struktura!C106</f>
        <v>3593</v>
      </c>
      <c r="E117" s="90">
        <f>Iedzivotaju_skaits_struktura!D106</f>
        <v>234</v>
      </c>
      <c r="F117" s="90">
        <f>Iedzivotaju_skaits_struktura!E106</f>
        <v>364</v>
      </c>
      <c r="G117" s="90">
        <f>Iedzivotaju_skaits_struktura!F106</f>
        <v>845</v>
      </c>
      <c r="H117" s="90">
        <f>PFI!H119</f>
        <v>105.39700000000001</v>
      </c>
      <c r="I117" s="32">
        <f t="shared" si="50"/>
        <v>657.46806675841492</v>
      </c>
      <c r="J117" s="32">
        <f t="shared" si="51"/>
        <v>6112.7034399999993</v>
      </c>
      <c r="K117" s="135">
        <f t="shared" si="52"/>
        <v>386.45466560749509</v>
      </c>
      <c r="L117" s="138">
        <f t="shared" si="60"/>
        <v>1417369.6583177908</v>
      </c>
      <c r="M117" s="119">
        <f t="shared" si="61"/>
        <v>-53.498906035419282</v>
      </c>
      <c r="N117" s="157">
        <f t="shared" si="53"/>
        <v>32.09934362125157</v>
      </c>
      <c r="O117" s="228">
        <f t="shared" si="62"/>
        <v>196213.76817536651</v>
      </c>
      <c r="P117" s="234">
        <f t="shared" si="54"/>
        <v>1613583.4264931574</v>
      </c>
      <c r="Q117" s="212">
        <f t="shared" si="63"/>
        <v>263.97214298574863</v>
      </c>
      <c r="R117" s="32">
        <f t="shared" si="64"/>
        <v>944913.10554519389</v>
      </c>
      <c r="S117" s="235">
        <f t="shared" si="55"/>
        <v>154.58186624299805</v>
      </c>
      <c r="T117" s="234">
        <f t="shared" si="65"/>
        <v>2558496.5320383515</v>
      </c>
      <c r="U117" s="266">
        <f t="shared" si="70"/>
        <v>418.55400922874674</v>
      </c>
      <c r="V117" s="264">
        <f t="shared" si="66"/>
        <v>2528118.4901113939</v>
      </c>
      <c r="W117" s="407">
        <f t="shared" si="67"/>
        <v>170629.29523488629</v>
      </c>
      <c r="X117" s="273">
        <f t="shared" si="56"/>
        <v>27.913884079232595</v>
      </c>
      <c r="Y117" s="416">
        <f t="shared" si="68"/>
        <v>366843.0634102528</v>
      </c>
      <c r="Z117" s="252">
        <f t="shared" si="69"/>
        <v>2729125.827273238</v>
      </c>
      <c r="AA117" s="257">
        <f t="shared" si="57"/>
        <v>446.46789330797935</v>
      </c>
      <c r="AB117" s="258">
        <f t="shared" si="58"/>
        <v>759.56744427309718</v>
      </c>
      <c r="AC117" s="150"/>
      <c r="AD117" s="318">
        <f>PFI!Q119</f>
        <v>2598233.3134450666</v>
      </c>
      <c r="AE117" s="325">
        <f t="shared" si="71"/>
        <v>130892.51382817142</v>
      </c>
      <c r="AF117" s="368">
        <f t="shared" si="59"/>
        <v>5.0377505803979483E-2</v>
      </c>
      <c r="AG117" s="418"/>
      <c r="AH117" s="418"/>
    </row>
    <row r="118" spans="1:34" ht="14">
      <c r="A118" s="26">
        <v>102</v>
      </c>
      <c r="B118" s="39" t="s">
        <v>104</v>
      </c>
      <c r="C118" s="32">
        <f>Vertetie_ienemumi!J107</f>
        <v>2209658.7059652125</v>
      </c>
      <c r="D118" s="90">
        <f>Iedzivotaju_skaits_struktura!C107</f>
        <v>5100</v>
      </c>
      <c r="E118" s="90">
        <f>Iedzivotaju_skaits_struktura!D107</f>
        <v>285</v>
      </c>
      <c r="F118" s="90">
        <f>Iedzivotaju_skaits_struktura!E107</f>
        <v>568</v>
      </c>
      <c r="G118" s="90">
        <f>Iedzivotaju_skaits_struktura!F107</f>
        <v>1174</v>
      </c>
      <c r="H118" s="90">
        <f>PFI!H120</f>
        <v>555.55899999999997</v>
      </c>
      <c r="I118" s="32">
        <f t="shared" si="50"/>
        <v>433.2664129343554</v>
      </c>
      <c r="J118" s="32">
        <f t="shared" si="51"/>
        <v>9331.7896799999999</v>
      </c>
      <c r="K118" s="135">
        <f t="shared" si="52"/>
        <v>236.78830982453223</v>
      </c>
      <c r="L118" s="138">
        <f t="shared" si="60"/>
        <v>1325795.2235791276</v>
      </c>
      <c r="M118" s="119">
        <f t="shared" si="61"/>
        <v>-203.16526181838213</v>
      </c>
      <c r="N118" s="157">
        <f t="shared" si="53"/>
        <v>121.89915709102928</v>
      </c>
      <c r="O118" s="228">
        <f t="shared" si="62"/>
        <v>1137537.2961427658</v>
      </c>
      <c r="P118" s="234">
        <f t="shared" si="54"/>
        <v>2463332.5197218936</v>
      </c>
      <c r="Q118" s="212">
        <f t="shared" si="63"/>
        <v>263.97214298574863</v>
      </c>
      <c r="R118" s="32">
        <f t="shared" si="64"/>
        <v>883863.48238608509</v>
      </c>
      <c r="S118" s="235">
        <f t="shared" si="55"/>
        <v>94.715323929812911</v>
      </c>
      <c r="T118" s="234">
        <f t="shared" si="65"/>
        <v>3347196.0021079788</v>
      </c>
      <c r="U118" s="266">
        <f t="shared" si="70"/>
        <v>358.68746691556157</v>
      </c>
      <c r="V118" s="264">
        <f t="shared" si="66"/>
        <v>5256137.1404789872</v>
      </c>
      <c r="W118" s="407">
        <f t="shared" si="67"/>
        <v>354750.37243935629</v>
      </c>
      <c r="X118" s="273">
        <f t="shared" si="56"/>
        <v>38.015255873121681</v>
      </c>
      <c r="Y118" s="416">
        <f t="shared" si="68"/>
        <v>1492287.6685821221</v>
      </c>
      <c r="Z118" s="252">
        <f t="shared" si="69"/>
        <v>3701946.3745473353</v>
      </c>
      <c r="AA118" s="257">
        <f t="shared" si="57"/>
        <v>396.70272278868327</v>
      </c>
      <c r="AB118" s="258">
        <f t="shared" si="58"/>
        <v>725.87183814653633</v>
      </c>
      <c r="AC118" s="150"/>
      <c r="AD118" s="318">
        <f>PFI!Q120</f>
        <v>3495478.2642892757</v>
      </c>
      <c r="AE118" s="325">
        <f t="shared" si="71"/>
        <v>206468.11025805958</v>
      </c>
      <c r="AF118" s="368">
        <f t="shared" si="59"/>
        <v>5.9067199006039406E-2</v>
      </c>
      <c r="AG118" s="418"/>
      <c r="AH118" s="418"/>
    </row>
    <row r="119" spans="1:34" ht="14">
      <c r="A119" s="26">
        <v>103</v>
      </c>
      <c r="B119" s="39" t="s">
        <v>105</v>
      </c>
      <c r="C119" s="32">
        <f>Vertetie_ienemumi!J108</f>
        <v>7955123.464357079</v>
      </c>
      <c r="D119" s="90">
        <f>Iedzivotaju_skaits_struktura!C108</f>
        <v>12791</v>
      </c>
      <c r="E119" s="90">
        <f>Iedzivotaju_skaits_struktura!D108</f>
        <v>972</v>
      </c>
      <c r="F119" s="90">
        <f>Iedzivotaju_skaits_struktura!E108</f>
        <v>1458</v>
      </c>
      <c r="G119" s="90">
        <f>Iedzivotaju_skaits_struktura!F108</f>
        <v>2530</v>
      </c>
      <c r="H119" s="90">
        <f>PFI!H121</f>
        <v>942.05</v>
      </c>
      <c r="I119" s="32">
        <f t="shared" si="50"/>
        <v>621.93131610953628</v>
      </c>
      <c r="J119" s="32">
        <f t="shared" si="51"/>
        <v>23122.675999999999</v>
      </c>
      <c r="K119" s="135">
        <f t="shared" si="52"/>
        <v>344.03991408075257</v>
      </c>
      <c r="L119" s="138">
        <f t="shared" si="60"/>
        <v>4773074.078614247</v>
      </c>
      <c r="M119" s="119">
        <f t="shared" si="61"/>
        <v>-95.913657562161802</v>
      </c>
      <c r="N119" s="157">
        <f t="shared" si="53"/>
        <v>57.548194537297078</v>
      </c>
      <c r="O119" s="228">
        <f t="shared" si="62"/>
        <v>1330668.2566708901</v>
      </c>
      <c r="P119" s="234">
        <f t="shared" si="54"/>
        <v>6103742.3352851374</v>
      </c>
      <c r="Q119" s="212">
        <f t="shared" si="63"/>
        <v>263.97214298574858</v>
      </c>
      <c r="R119" s="32">
        <f t="shared" si="64"/>
        <v>3182049.385742832</v>
      </c>
      <c r="S119" s="235">
        <f t="shared" si="55"/>
        <v>137.61596563230103</v>
      </c>
      <c r="T119" s="234">
        <f t="shared" si="65"/>
        <v>9285791.7210279703</v>
      </c>
      <c r="U119" s="266">
        <f t="shared" si="70"/>
        <v>401.58810861804966</v>
      </c>
      <c r="V119" s="264">
        <f t="shared" si="66"/>
        <v>10543919.523019269</v>
      </c>
      <c r="W119" s="407">
        <f t="shared" si="67"/>
        <v>711636.56460851419</v>
      </c>
      <c r="X119" s="273">
        <f t="shared" si="56"/>
        <v>30.776566025857655</v>
      </c>
      <c r="Y119" s="416">
        <f t="shared" si="68"/>
        <v>2042304.8212794042</v>
      </c>
      <c r="Z119" s="252">
        <f t="shared" si="69"/>
        <v>9997428.2856364846</v>
      </c>
      <c r="AA119" s="257">
        <f t="shared" si="57"/>
        <v>432.36467464390734</v>
      </c>
      <c r="AB119" s="258">
        <f t="shared" si="58"/>
        <v>781.59864636357474</v>
      </c>
      <c r="AC119" s="150"/>
      <c r="AD119" s="318">
        <f>PFI!Q121</f>
        <v>9591162.8153167572</v>
      </c>
      <c r="AE119" s="325">
        <f t="shared" si="71"/>
        <v>406265.47031972744</v>
      </c>
      <c r="AF119" s="368">
        <f t="shared" si="59"/>
        <v>4.2358312348835803E-2</v>
      </c>
      <c r="AG119" s="418"/>
      <c r="AH119" s="418"/>
    </row>
    <row r="120" spans="1:34" ht="14">
      <c r="A120" s="26">
        <v>104</v>
      </c>
      <c r="B120" s="39" t="s">
        <v>106</v>
      </c>
      <c r="C120" s="32">
        <f>Vertetie_ienemumi!J109</f>
        <v>11065060.254735149</v>
      </c>
      <c r="D120" s="90">
        <f>Iedzivotaju_skaits_struktura!C109</f>
        <v>10943</v>
      </c>
      <c r="E120" s="90">
        <f>Iedzivotaju_skaits_struktura!D109</f>
        <v>1080</v>
      </c>
      <c r="F120" s="90">
        <f>Iedzivotaju_skaits_struktura!E109</f>
        <v>1497</v>
      </c>
      <c r="G120" s="90">
        <f>Iedzivotaju_skaits_struktura!F109</f>
        <v>1648</v>
      </c>
      <c r="H120" s="90">
        <f>PFI!H122</f>
        <v>53.451000000000001</v>
      </c>
      <c r="I120" s="32">
        <f t="shared" si="50"/>
        <v>1011.1541857566617</v>
      </c>
      <c r="J120" s="32">
        <f t="shared" si="51"/>
        <v>19651.185519999999</v>
      </c>
      <c r="K120" s="135">
        <f t="shared" si="52"/>
        <v>563.07342086174299</v>
      </c>
      <c r="L120" s="138">
        <f t="shared" si="60"/>
        <v>6639036.1528410893</v>
      </c>
      <c r="M120" s="119">
        <f t="shared" si="61"/>
        <v>123.11984921882862</v>
      </c>
      <c r="N120" s="157">
        <f t="shared" si="53"/>
        <v>-73.871909531297163</v>
      </c>
      <c r="O120" s="228">
        <f t="shared" si="62"/>
        <v>-1451670.5989161767</v>
      </c>
      <c r="P120" s="234">
        <f t="shared" si="54"/>
        <v>5187365.5539249126</v>
      </c>
      <c r="Q120" s="212">
        <f t="shared" si="63"/>
        <v>263.97214298574863</v>
      </c>
      <c r="R120" s="32">
        <f t="shared" si="64"/>
        <v>4426024.1018940601</v>
      </c>
      <c r="S120" s="235">
        <f t="shared" si="55"/>
        <v>225.22936834469721</v>
      </c>
      <c r="T120" s="234">
        <f t="shared" si="65"/>
        <v>9613389.6558189727</v>
      </c>
      <c r="U120" s="266">
        <f t="shared" si="70"/>
        <v>489.20151133044584</v>
      </c>
      <c r="V120" s="264">
        <f t="shared" si="66"/>
        <v>4656654.9000067851</v>
      </c>
      <c r="W120" s="407">
        <f t="shared" si="67"/>
        <v>314289.75613608508</v>
      </c>
      <c r="X120" s="273">
        <f t="shared" si="56"/>
        <v>15.99342471303915</v>
      </c>
      <c r="Y120" s="416">
        <f t="shared" si="68"/>
        <v>-1137380.8427800916</v>
      </c>
      <c r="Z120" s="252">
        <f t="shared" si="69"/>
        <v>9927679.4119550586</v>
      </c>
      <c r="AA120" s="257">
        <f t="shared" si="57"/>
        <v>505.19493604348503</v>
      </c>
      <c r="AB120" s="258">
        <f t="shared" si="58"/>
        <v>907.21734551357565</v>
      </c>
      <c r="AC120" s="150"/>
      <c r="AD120" s="318">
        <f>PFI!Q122</f>
        <v>9366024.107145004</v>
      </c>
      <c r="AE120" s="325">
        <f t="shared" si="71"/>
        <v>561655.3048100546</v>
      </c>
      <c r="AF120" s="368">
        <f t="shared" si="59"/>
        <v>5.9967313599117E-2</v>
      </c>
      <c r="AG120" s="418"/>
      <c r="AH120" s="418"/>
    </row>
    <row r="121" spans="1:34" ht="14">
      <c r="A121" s="26">
        <v>105</v>
      </c>
      <c r="B121" s="39" t="s">
        <v>107</v>
      </c>
      <c r="C121" s="32">
        <f>Vertetie_ienemumi!J110</f>
        <v>1689513.9836631687</v>
      </c>
      <c r="D121" s="90">
        <f>Iedzivotaju_skaits_struktura!C110</f>
        <v>3342</v>
      </c>
      <c r="E121" s="90">
        <f>Iedzivotaju_skaits_struktura!D110</f>
        <v>137</v>
      </c>
      <c r="F121" s="90">
        <f>Iedzivotaju_skaits_struktura!E110</f>
        <v>326</v>
      </c>
      <c r="G121" s="90">
        <f>Iedzivotaju_skaits_struktura!F110</f>
        <v>888</v>
      </c>
      <c r="H121" s="90">
        <f>PFI!H123</f>
        <v>374.90199999999999</v>
      </c>
      <c r="I121" s="32">
        <f t="shared" si="50"/>
        <v>505.53979164068483</v>
      </c>
      <c r="J121" s="32">
        <f t="shared" si="51"/>
        <v>5952.3110400000005</v>
      </c>
      <c r="K121" s="135">
        <f t="shared" si="52"/>
        <v>283.84168305545546</v>
      </c>
      <c r="L121" s="138">
        <f t="shared" si="60"/>
        <v>1013708.3901979012</v>
      </c>
      <c r="M121" s="119">
        <f t="shared" si="61"/>
        <v>-156.11188858745891</v>
      </c>
      <c r="N121" s="157">
        <f t="shared" si="53"/>
        <v>93.667133152475344</v>
      </c>
      <c r="O121" s="228">
        <f t="shared" si="62"/>
        <v>557535.91074862902</v>
      </c>
      <c r="P121" s="234">
        <f t="shared" si="54"/>
        <v>1571244.3009465302</v>
      </c>
      <c r="Q121" s="212">
        <f t="shared" si="63"/>
        <v>263.97214298574863</v>
      </c>
      <c r="R121" s="32">
        <f t="shared" si="64"/>
        <v>675805.59346526756</v>
      </c>
      <c r="S121" s="235">
        <f t="shared" si="55"/>
        <v>113.5366732221822</v>
      </c>
      <c r="T121" s="234">
        <f t="shared" si="65"/>
        <v>2247049.8944117976</v>
      </c>
      <c r="U121" s="266">
        <f t="shared" si="70"/>
        <v>377.50881620793081</v>
      </c>
      <c r="V121" s="264">
        <f t="shared" si="66"/>
        <v>3072567.0922120814</v>
      </c>
      <c r="W121" s="407">
        <f t="shared" si="67"/>
        <v>207375.54808317189</v>
      </c>
      <c r="X121" s="273">
        <f t="shared" si="56"/>
        <v>34.839501277670443</v>
      </c>
      <c r="Y121" s="416">
        <f t="shared" si="68"/>
        <v>764911.45883180085</v>
      </c>
      <c r="Z121" s="252">
        <f t="shared" si="69"/>
        <v>2454425.4424949693</v>
      </c>
      <c r="AA121" s="257">
        <f t="shared" si="57"/>
        <v>412.34831748560123</v>
      </c>
      <c r="AB121" s="258">
        <f t="shared" si="58"/>
        <v>734.41814557000873</v>
      </c>
      <c r="AC121" s="150"/>
      <c r="AD121" s="318">
        <f>PFI!Q123</f>
        <v>2370352.9604532523</v>
      </c>
      <c r="AE121" s="325">
        <f t="shared" si="71"/>
        <v>84072.482041717041</v>
      </c>
      <c r="AF121" s="368">
        <f t="shared" si="59"/>
        <v>3.546833886951628E-2</v>
      </c>
      <c r="AG121" s="418"/>
      <c r="AH121" s="418"/>
    </row>
    <row r="122" spans="1:34" ht="14">
      <c r="A122" s="26">
        <v>106</v>
      </c>
      <c r="B122" s="39" t="s">
        <v>108</v>
      </c>
      <c r="C122" s="32">
        <f>Vertetie_ienemumi!J111</f>
        <v>16202714.427464539</v>
      </c>
      <c r="D122" s="90">
        <f>Iedzivotaju_skaits_struktura!C111</f>
        <v>30720</v>
      </c>
      <c r="E122" s="90">
        <f>Iedzivotaju_skaits_struktura!D111</f>
        <v>2072</v>
      </c>
      <c r="F122" s="90">
        <f>Iedzivotaju_skaits_struktura!E111</f>
        <v>3411</v>
      </c>
      <c r="G122" s="90">
        <f>Iedzivotaju_skaits_struktura!F111</f>
        <v>6225</v>
      </c>
      <c r="H122" s="90">
        <f>PFI!H124</f>
        <v>1760.9949999999999</v>
      </c>
      <c r="I122" s="32">
        <f t="shared" si="50"/>
        <v>527.43211026902793</v>
      </c>
      <c r="J122" s="32">
        <f t="shared" si="51"/>
        <v>53971.552399999993</v>
      </c>
      <c r="K122" s="135">
        <f t="shared" si="52"/>
        <v>300.20841919426687</v>
      </c>
      <c r="L122" s="138">
        <f t="shared" ref="L122:L135" si="72">C122*$L$14</f>
        <v>9721628.6564787235</v>
      </c>
      <c r="M122" s="119">
        <f t="shared" ref="M122:M135" si="73">K122-$K$15</f>
        <v>-139.7451524486475</v>
      </c>
      <c r="N122" s="157">
        <f t="shared" si="53"/>
        <v>83.847091469188499</v>
      </c>
      <c r="O122" s="228">
        <f t="shared" ref="O122:O135" si="74">N122*J122</f>
        <v>4525357.6908168998</v>
      </c>
      <c r="P122" s="234">
        <f t="shared" si="54"/>
        <v>14246986.347295623</v>
      </c>
      <c r="Q122" s="212">
        <f t="shared" ref="Q122:Q135" si="75">P122/J122</f>
        <v>263.97214298574863</v>
      </c>
      <c r="R122" s="32">
        <f t="shared" ref="R122:R135" si="76">C122*$R$14</f>
        <v>6481085.7709858157</v>
      </c>
      <c r="S122" s="235">
        <f t="shared" si="55"/>
        <v>120.08336767770676</v>
      </c>
      <c r="T122" s="234">
        <f t="shared" ref="T122:T135" si="77">R122+P122</f>
        <v>20728072.118281439</v>
      </c>
      <c r="U122" s="266">
        <f t="shared" si="70"/>
        <v>384.05551066345538</v>
      </c>
      <c r="V122" s="264">
        <f t="shared" ref="V122:V135" si="78">($K$7-K122)*J122</f>
        <v>26976633.323766116</v>
      </c>
      <c r="W122" s="407">
        <f t="shared" ref="W122:W135" si="79">V122*$W$14</f>
        <v>1820723.1780664453</v>
      </c>
      <c r="X122" s="273">
        <f t="shared" si="56"/>
        <v>33.734867668294925</v>
      </c>
      <c r="Y122" s="416">
        <f t="shared" ref="Y122:Y135" si="80">O122+W122</f>
        <v>6346080.8688833453</v>
      </c>
      <c r="Z122" s="252">
        <f t="shared" ref="Z122:Z135" si="81">T122+W122</f>
        <v>22548795.296347883</v>
      </c>
      <c r="AA122" s="257">
        <f t="shared" si="57"/>
        <v>417.79037833175028</v>
      </c>
      <c r="AB122" s="258">
        <f t="shared" si="58"/>
        <v>734.01026355299098</v>
      </c>
      <c r="AC122" s="150"/>
      <c r="AD122" s="318">
        <f>PFI!Q124</f>
        <v>21623788.989528518</v>
      </c>
      <c r="AE122" s="325">
        <f t="shared" si="71"/>
        <v>925006.30681936443</v>
      </c>
      <c r="AF122" s="368">
        <f t="shared" si="59"/>
        <v>4.2777253665733816E-2</v>
      </c>
      <c r="AG122" s="418"/>
      <c r="AH122" s="418"/>
    </row>
    <row r="123" spans="1:34" ht="14">
      <c r="A123" s="26">
        <v>107</v>
      </c>
      <c r="B123" s="39" t="s">
        <v>109</v>
      </c>
      <c r="C123" s="32">
        <f>Vertetie_ienemumi!J112</f>
        <v>2397803.7725437656</v>
      </c>
      <c r="D123" s="90">
        <f>Iedzivotaju_skaits_struktura!C112</f>
        <v>3505</v>
      </c>
      <c r="E123" s="90">
        <f>Iedzivotaju_skaits_struktura!D112</f>
        <v>230</v>
      </c>
      <c r="F123" s="90">
        <f>Iedzivotaju_skaits_struktura!E112</f>
        <v>350</v>
      </c>
      <c r="G123" s="90">
        <f>Iedzivotaju_skaits_struktura!F112</f>
        <v>702</v>
      </c>
      <c r="H123" s="90">
        <f>PFI!H125</f>
        <v>223.898</v>
      </c>
      <c r="I123" s="32">
        <f t="shared" si="50"/>
        <v>684.10949287981896</v>
      </c>
      <c r="J123" s="32">
        <f t="shared" si="51"/>
        <v>6044.0049600000002</v>
      </c>
      <c r="K123" s="135">
        <f t="shared" si="52"/>
        <v>396.72432243400499</v>
      </c>
      <c r="L123" s="138">
        <f t="shared" si="72"/>
        <v>1438682.2635262592</v>
      </c>
      <c r="M123" s="119">
        <f t="shared" si="73"/>
        <v>-43.22924920890938</v>
      </c>
      <c r="N123" s="157">
        <f t="shared" si="53"/>
        <v>25.937549525345627</v>
      </c>
      <c r="O123" s="228">
        <f t="shared" si="74"/>
        <v>156766.67798143462</v>
      </c>
      <c r="P123" s="234">
        <f t="shared" si="54"/>
        <v>1595448.9415076938</v>
      </c>
      <c r="Q123" s="212">
        <f t="shared" si="75"/>
        <v>263.97214298574863</v>
      </c>
      <c r="R123" s="32">
        <f t="shared" si="76"/>
        <v>959121.50901750627</v>
      </c>
      <c r="S123" s="235">
        <f t="shared" si="55"/>
        <v>158.689728973602</v>
      </c>
      <c r="T123" s="234">
        <f t="shared" si="77"/>
        <v>2554570.4505252</v>
      </c>
      <c r="U123" s="266">
        <f t="shared" si="70"/>
        <v>422.66187195935061</v>
      </c>
      <c r="V123" s="264">
        <f t="shared" si="78"/>
        <v>2437636.0169925266</v>
      </c>
      <c r="W123" s="407">
        <f t="shared" si="79"/>
        <v>164522.39768250866</v>
      </c>
      <c r="X123" s="273">
        <f t="shared" si="56"/>
        <v>27.220758217661796</v>
      </c>
      <c r="Y123" s="416">
        <f t="shared" si="80"/>
        <v>321289.07566394331</v>
      </c>
      <c r="Z123" s="252">
        <f t="shared" si="81"/>
        <v>2719092.8482077084</v>
      </c>
      <c r="AA123" s="257">
        <f t="shared" si="57"/>
        <v>449.88263017701235</v>
      </c>
      <c r="AB123" s="258">
        <f t="shared" si="58"/>
        <v>775.77542031603662</v>
      </c>
      <c r="AC123" s="150"/>
      <c r="AD123" s="318">
        <f>PFI!Q125</f>
        <v>2615867.2363193366</v>
      </c>
      <c r="AE123" s="325">
        <f t="shared" si="71"/>
        <v>103225.61188837187</v>
      </c>
      <c r="AF123" s="368">
        <f t="shared" si="59"/>
        <v>3.946133444968547E-2</v>
      </c>
      <c r="AG123" s="418"/>
      <c r="AH123" s="418"/>
    </row>
    <row r="124" spans="1:34" ht="14">
      <c r="A124" s="26">
        <v>108</v>
      </c>
      <c r="B124" s="39" t="s">
        <v>110</v>
      </c>
      <c r="C124" s="32">
        <f>Vertetie_ienemumi!J113</f>
        <v>18545471.981168516</v>
      </c>
      <c r="D124" s="90">
        <f>Iedzivotaju_skaits_struktura!C113</f>
        <v>30343</v>
      </c>
      <c r="E124" s="90">
        <f>Iedzivotaju_skaits_struktura!D113</f>
        <v>2371</v>
      </c>
      <c r="F124" s="90">
        <f>Iedzivotaju_skaits_struktura!E113</f>
        <v>3678</v>
      </c>
      <c r="G124" s="90">
        <f>Iedzivotaju_skaits_struktura!F113</f>
        <v>5853</v>
      </c>
      <c r="H124" s="90">
        <f>PFI!H126</f>
        <v>1192.2529999999999</v>
      </c>
      <c r="I124" s="32">
        <f t="shared" si="50"/>
        <v>611.19440995183459</v>
      </c>
      <c r="J124" s="32">
        <f t="shared" si="51"/>
        <v>54024.864560000002</v>
      </c>
      <c r="K124" s="135">
        <f t="shared" si="52"/>
        <v>343.27660295329235</v>
      </c>
      <c r="L124" s="138">
        <f t="shared" si="72"/>
        <v>11127283.18870111</v>
      </c>
      <c r="M124" s="119">
        <f t="shared" si="73"/>
        <v>-96.676968689622015</v>
      </c>
      <c r="N124" s="157">
        <f t="shared" si="53"/>
        <v>58.006181213773203</v>
      </c>
      <c r="O124" s="228">
        <f t="shared" si="74"/>
        <v>3133776.0837169136</v>
      </c>
      <c r="P124" s="234">
        <f t="shared" si="54"/>
        <v>14261059.272418024</v>
      </c>
      <c r="Q124" s="212">
        <f t="shared" si="75"/>
        <v>263.97214298574863</v>
      </c>
      <c r="R124" s="32">
        <f t="shared" si="76"/>
        <v>7418188.792467407</v>
      </c>
      <c r="S124" s="235">
        <f t="shared" si="55"/>
        <v>137.31064118131695</v>
      </c>
      <c r="T124" s="234">
        <f t="shared" si="77"/>
        <v>21679248.06488543</v>
      </c>
      <c r="U124" s="266">
        <f t="shared" si="70"/>
        <v>401.28278416706559</v>
      </c>
      <c r="V124" s="264">
        <f t="shared" si="78"/>
        <v>24676527.578165576</v>
      </c>
      <c r="W124" s="407">
        <f t="shared" si="79"/>
        <v>1665483.0562633569</v>
      </c>
      <c r="X124" s="273">
        <f t="shared" si="56"/>
        <v>30.828083880037717</v>
      </c>
      <c r="Y124" s="416">
        <f t="shared" si="80"/>
        <v>4799259.1399802705</v>
      </c>
      <c r="Z124" s="252">
        <f t="shared" si="81"/>
        <v>23344731.121148787</v>
      </c>
      <c r="AA124" s="257">
        <f t="shared" si="57"/>
        <v>432.11086804710328</v>
      </c>
      <c r="AB124" s="258">
        <f t="shared" si="58"/>
        <v>769.36133939125295</v>
      </c>
      <c r="AC124" s="150"/>
      <c r="AD124" s="318">
        <f>PFI!Q126</f>
        <v>22301469.287496708</v>
      </c>
      <c r="AE124" s="325">
        <f t="shared" si="71"/>
        <v>1043261.8336520791</v>
      </c>
      <c r="AF124" s="368">
        <f t="shared" si="59"/>
        <v>4.6779959661087611E-2</v>
      </c>
      <c r="AG124" s="418"/>
      <c r="AH124" s="418"/>
    </row>
    <row r="125" spans="1:34" ht="14">
      <c r="A125" s="26">
        <v>109</v>
      </c>
      <c r="B125" s="39" t="s">
        <v>111</v>
      </c>
      <c r="C125" s="32">
        <f>Vertetie_ienemumi!J114</f>
        <v>1239876.7617171251</v>
      </c>
      <c r="D125" s="90">
        <f>Iedzivotaju_skaits_struktura!C114</f>
        <v>2542</v>
      </c>
      <c r="E125" s="90">
        <f>Iedzivotaju_skaits_struktura!D114</f>
        <v>170</v>
      </c>
      <c r="F125" s="90">
        <f>Iedzivotaju_skaits_struktura!E114</f>
        <v>294</v>
      </c>
      <c r="G125" s="90">
        <f>Iedzivotaju_skaits_struktura!F114</f>
        <v>598</v>
      </c>
      <c r="H125" s="90">
        <f>PFI!H127</f>
        <v>306.423</v>
      </c>
      <c r="I125" s="32">
        <f t="shared" si="50"/>
        <v>487.75639721366053</v>
      </c>
      <c r="J125" s="32">
        <f t="shared" si="51"/>
        <v>4806.5229600000002</v>
      </c>
      <c r="K125" s="135">
        <f t="shared" si="52"/>
        <v>257.95710787931512</v>
      </c>
      <c r="L125" s="138">
        <f t="shared" si="72"/>
        <v>743926.057030275</v>
      </c>
      <c r="M125" s="119">
        <f t="shared" si="73"/>
        <v>-181.99646376359925</v>
      </c>
      <c r="N125" s="157">
        <f t="shared" si="53"/>
        <v>109.19787825815955</v>
      </c>
      <c r="O125" s="228">
        <f t="shared" si="74"/>
        <v>524862.1090311287</v>
      </c>
      <c r="P125" s="234">
        <f t="shared" si="54"/>
        <v>1268788.1660614037</v>
      </c>
      <c r="Q125" s="212">
        <f t="shared" si="75"/>
        <v>263.97214298574863</v>
      </c>
      <c r="R125" s="32">
        <f t="shared" si="76"/>
        <v>495950.70468685008</v>
      </c>
      <c r="S125" s="235">
        <f t="shared" si="55"/>
        <v>103.18284315172606</v>
      </c>
      <c r="T125" s="234">
        <f t="shared" si="77"/>
        <v>1764738.8707482538</v>
      </c>
      <c r="U125" s="266">
        <f t="shared" si="70"/>
        <v>367.15498613747468</v>
      </c>
      <c r="V125" s="264">
        <f t="shared" si="78"/>
        <v>2605529.1444527064</v>
      </c>
      <c r="W125" s="407">
        <f t="shared" si="79"/>
        <v>175853.94172419998</v>
      </c>
      <c r="X125" s="273">
        <f t="shared" si="56"/>
        <v>36.586518609743614</v>
      </c>
      <c r="Y125" s="416">
        <f t="shared" si="80"/>
        <v>700716.05075532873</v>
      </c>
      <c r="Z125" s="252">
        <f t="shared" si="81"/>
        <v>1940592.8124724538</v>
      </c>
      <c r="AA125" s="257">
        <f t="shared" si="57"/>
        <v>403.7415047472183</v>
      </c>
      <c r="AB125" s="258">
        <f t="shared" si="58"/>
        <v>763.41180663747195</v>
      </c>
      <c r="AC125" s="150"/>
      <c r="AD125" s="318">
        <f>PFI!Q127</f>
        <v>1854895.6256040838</v>
      </c>
      <c r="AE125" s="325">
        <f t="shared" si="71"/>
        <v>85697.186868370045</v>
      </c>
      <c r="AF125" s="368">
        <f t="shared" si="59"/>
        <v>4.6200543947296779E-2</v>
      </c>
      <c r="AG125" s="418"/>
      <c r="AH125" s="418"/>
    </row>
    <row r="126" spans="1:34" ht="14">
      <c r="A126" s="26">
        <v>110</v>
      </c>
      <c r="B126" s="39" t="s">
        <v>112</v>
      </c>
      <c r="C126" s="32">
        <f>Vertetie_ienemumi!J115</f>
        <v>4492358.2790745553</v>
      </c>
      <c r="D126" s="90">
        <f>Iedzivotaju_skaits_struktura!C115</f>
        <v>8913</v>
      </c>
      <c r="E126" s="90">
        <f>Iedzivotaju_skaits_struktura!D115</f>
        <v>529</v>
      </c>
      <c r="F126" s="90">
        <f>Iedzivotaju_skaits_struktura!E115</f>
        <v>857</v>
      </c>
      <c r="G126" s="90">
        <f>Iedzivotaju_skaits_struktura!F115</f>
        <v>2169</v>
      </c>
      <c r="H126" s="90">
        <f>PFI!H128</f>
        <v>907.596</v>
      </c>
      <c r="I126" s="32">
        <f t="shared" si="50"/>
        <v>504.02314361882139</v>
      </c>
      <c r="J126" s="32">
        <f t="shared" si="51"/>
        <v>15929.28592</v>
      </c>
      <c r="K126" s="135">
        <f t="shared" si="52"/>
        <v>282.01881124088425</v>
      </c>
      <c r="L126" s="138">
        <f t="shared" si="72"/>
        <v>2695414.9674447333</v>
      </c>
      <c r="M126" s="119">
        <f t="shared" si="73"/>
        <v>-157.93476040203012</v>
      </c>
      <c r="N126" s="157">
        <f t="shared" si="53"/>
        <v>94.760856241218065</v>
      </c>
      <c r="O126" s="228">
        <f t="shared" si="74"/>
        <v>1509472.7730903791</v>
      </c>
      <c r="P126" s="234">
        <f t="shared" si="54"/>
        <v>4204887.7405351121</v>
      </c>
      <c r="Q126" s="212">
        <f t="shared" si="75"/>
        <v>263.97214298574863</v>
      </c>
      <c r="R126" s="32">
        <f t="shared" si="76"/>
        <v>1796943.3116298222</v>
      </c>
      <c r="S126" s="235">
        <f t="shared" si="55"/>
        <v>112.80752449635371</v>
      </c>
      <c r="T126" s="234">
        <f t="shared" si="77"/>
        <v>6001831.0521649346</v>
      </c>
      <c r="U126" s="266">
        <f t="shared" si="70"/>
        <v>376.77966748210235</v>
      </c>
      <c r="V126" s="264">
        <f t="shared" si="78"/>
        <v>8251691.9767128285</v>
      </c>
      <c r="W126" s="407">
        <f t="shared" si="79"/>
        <v>556928.16297539801</v>
      </c>
      <c r="X126" s="273">
        <f t="shared" si="56"/>
        <v>34.962531639673024</v>
      </c>
      <c r="Y126" s="416">
        <f t="shared" si="80"/>
        <v>2066400.9360657772</v>
      </c>
      <c r="Z126" s="252">
        <f t="shared" si="81"/>
        <v>6558759.2151403325</v>
      </c>
      <c r="AA126" s="257">
        <f t="shared" si="57"/>
        <v>411.74219912177534</v>
      </c>
      <c r="AB126" s="258">
        <f t="shared" si="58"/>
        <v>735.86437957369378</v>
      </c>
      <c r="AC126" s="150"/>
      <c r="AD126" s="318">
        <f>PFI!Q128</f>
        <v>6389464.3830587715</v>
      </c>
      <c r="AE126" s="325">
        <f t="shared" si="71"/>
        <v>169294.83208156098</v>
      </c>
      <c r="AF126" s="368">
        <f t="shared" si="59"/>
        <v>2.6495934859647186E-2</v>
      </c>
      <c r="AG126" s="418"/>
      <c r="AH126" s="418"/>
    </row>
    <row r="127" spans="1:34" ht="14">
      <c r="A127" s="26">
        <v>111</v>
      </c>
      <c r="B127" s="39" t="s">
        <v>113</v>
      </c>
      <c r="C127" s="32">
        <f>Vertetie_ienemumi!J116</f>
        <v>1404024.6525402619</v>
      </c>
      <c r="D127" s="90">
        <f>Iedzivotaju_skaits_struktura!C116</f>
        <v>3337</v>
      </c>
      <c r="E127" s="90">
        <f>Iedzivotaju_skaits_struktura!D116</f>
        <v>178</v>
      </c>
      <c r="F127" s="90">
        <f>Iedzivotaju_skaits_struktura!E116</f>
        <v>331</v>
      </c>
      <c r="G127" s="90">
        <f>Iedzivotaju_skaits_struktura!F116</f>
        <v>786</v>
      </c>
      <c r="H127" s="90">
        <f>PFI!H129</f>
        <v>277.33799999999997</v>
      </c>
      <c r="I127" s="32">
        <f t="shared" si="50"/>
        <v>420.74457672767812</v>
      </c>
      <c r="J127" s="32">
        <f t="shared" si="51"/>
        <v>5835.77376</v>
      </c>
      <c r="K127" s="135">
        <f t="shared" si="52"/>
        <v>240.58928777599868</v>
      </c>
      <c r="L127" s="138">
        <f t="shared" si="72"/>
        <v>842414.79152415704</v>
      </c>
      <c r="M127" s="119">
        <f t="shared" si="73"/>
        <v>-199.36428386691568</v>
      </c>
      <c r="N127" s="157">
        <f t="shared" si="53"/>
        <v>119.6185703201494</v>
      </c>
      <c r="O127" s="228">
        <f t="shared" si="74"/>
        <v>698066.91388304264</v>
      </c>
      <c r="P127" s="234">
        <f t="shared" si="54"/>
        <v>1540481.7054071997</v>
      </c>
      <c r="Q127" s="212">
        <f t="shared" si="75"/>
        <v>263.97214298574858</v>
      </c>
      <c r="R127" s="32">
        <f t="shared" si="76"/>
        <v>561609.86101610481</v>
      </c>
      <c r="S127" s="235">
        <f t="shared" si="55"/>
        <v>96.235715110399482</v>
      </c>
      <c r="T127" s="234">
        <f t="shared" si="77"/>
        <v>2102091.5664233044</v>
      </c>
      <c r="U127" s="266">
        <f t="shared" si="70"/>
        <v>360.20785809614807</v>
      </c>
      <c r="V127" s="264">
        <f t="shared" si="78"/>
        <v>3264822.0523499027</v>
      </c>
      <c r="W127" s="407">
        <f t="shared" si="79"/>
        <v>220351.33560343253</v>
      </c>
      <c r="X127" s="273">
        <f t="shared" si="56"/>
        <v>37.758717980772531</v>
      </c>
      <c r="Y127" s="416">
        <f t="shared" si="80"/>
        <v>918418.24948647514</v>
      </c>
      <c r="Z127" s="252">
        <f t="shared" si="81"/>
        <v>2322442.9020267371</v>
      </c>
      <c r="AA127" s="257">
        <f t="shared" si="57"/>
        <v>397.9665760769206</v>
      </c>
      <c r="AB127" s="258">
        <f t="shared" si="58"/>
        <v>695.96730657079331</v>
      </c>
      <c r="AC127" s="150"/>
      <c r="AD127" s="318">
        <f>PFI!Q129</f>
        <v>2228183.9726281189</v>
      </c>
      <c r="AE127" s="325">
        <f t="shared" si="71"/>
        <v>94258.929398618173</v>
      </c>
      <c r="AF127" s="368">
        <f t="shared" si="59"/>
        <v>4.2303028186420732E-2</v>
      </c>
      <c r="AG127" s="418"/>
      <c r="AH127" s="418"/>
    </row>
    <row r="128" spans="1:34" ht="14">
      <c r="A128" s="26">
        <v>112</v>
      </c>
      <c r="B128" s="39" t="s">
        <v>114</v>
      </c>
      <c r="C128" s="32">
        <f>Vertetie_ienemumi!J117</f>
        <v>758210.53507225239</v>
      </c>
      <c r="D128" s="90">
        <f>Iedzivotaju_skaits_struktura!C117</f>
        <v>1995</v>
      </c>
      <c r="E128" s="90">
        <f>Iedzivotaju_skaits_struktura!D117</f>
        <v>127</v>
      </c>
      <c r="F128" s="90">
        <f>Iedzivotaju_skaits_struktura!E117</f>
        <v>164</v>
      </c>
      <c r="G128" s="90">
        <f>Iedzivotaju_skaits_struktura!F117</f>
        <v>441</v>
      </c>
      <c r="H128" s="90">
        <f>PFI!H130</f>
        <v>287.13799999999998</v>
      </c>
      <c r="I128" s="32">
        <f t="shared" si="50"/>
        <v>380.05540605125435</v>
      </c>
      <c r="J128" s="32">
        <f t="shared" si="51"/>
        <v>3589.6097599999998</v>
      </c>
      <c r="K128" s="135">
        <f t="shared" si="52"/>
        <v>211.2236665726729</v>
      </c>
      <c r="L128" s="138">
        <f t="shared" si="72"/>
        <v>454926.32104335143</v>
      </c>
      <c r="M128" s="119">
        <f t="shared" si="73"/>
        <v>-228.72990507024147</v>
      </c>
      <c r="N128" s="157">
        <f t="shared" si="53"/>
        <v>137.23794304214488</v>
      </c>
      <c r="O128" s="228">
        <f t="shared" si="74"/>
        <v>492630.65978640731</v>
      </c>
      <c r="P128" s="234">
        <f t="shared" si="54"/>
        <v>947556.9808297588</v>
      </c>
      <c r="Q128" s="212">
        <f t="shared" si="75"/>
        <v>263.97214298574863</v>
      </c>
      <c r="R128" s="32">
        <f t="shared" si="76"/>
        <v>303284.21402890095</v>
      </c>
      <c r="S128" s="235">
        <f t="shared" si="55"/>
        <v>84.48946662906917</v>
      </c>
      <c r="T128" s="234">
        <f t="shared" si="77"/>
        <v>1250841.1948586598</v>
      </c>
      <c r="U128" s="266">
        <f t="shared" si="70"/>
        <v>348.4616096148178</v>
      </c>
      <c r="V128" s="264">
        <f t="shared" si="78"/>
        <v>2113617.330272818</v>
      </c>
      <c r="W128" s="407">
        <f t="shared" si="79"/>
        <v>142653.53339700549</v>
      </c>
      <c r="X128" s="273">
        <f t="shared" si="56"/>
        <v>39.740680167140368</v>
      </c>
      <c r="Y128" s="416">
        <f t="shared" si="80"/>
        <v>635284.19318341278</v>
      </c>
      <c r="Z128" s="252">
        <f t="shared" si="81"/>
        <v>1393494.7282556652</v>
      </c>
      <c r="AA128" s="257">
        <f t="shared" si="57"/>
        <v>388.20228978195814</v>
      </c>
      <c r="AB128" s="258">
        <f t="shared" si="58"/>
        <v>698.49359812314049</v>
      </c>
      <c r="AC128" s="150"/>
      <c r="AD128" s="318">
        <f>PFI!Q130</f>
        <v>1330476.7665073213</v>
      </c>
      <c r="AE128" s="325">
        <f t="shared" si="71"/>
        <v>63017.961748343892</v>
      </c>
      <c r="AF128" s="368">
        <f t="shared" si="59"/>
        <v>4.7364947163845983E-2</v>
      </c>
      <c r="AG128" s="418"/>
      <c r="AH128" s="418"/>
    </row>
    <row r="129" spans="1:34" ht="14">
      <c r="A129" s="26">
        <v>113</v>
      </c>
      <c r="B129" s="39" t="s">
        <v>115</v>
      </c>
      <c r="C129" s="32">
        <f>Vertetie_ienemumi!J118</f>
        <v>2015301.9871800365</v>
      </c>
      <c r="D129" s="90">
        <f>Iedzivotaju_skaits_struktura!C118</f>
        <v>3975</v>
      </c>
      <c r="E129" s="90">
        <f>Iedzivotaju_skaits_struktura!D118</f>
        <v>216</v>
      </c>
      <c r="F129" s="90">
        <f>Iedzivotaju_skaits_struktura!E118</f>
        <v>371</v>
      </c>
      <c r="G129" s="90">
        <f>Iedzivotaju_skaits_struktura!F118</f>
        <v>823</v>
      </c>
      <c r="H129" s="90">
        <f>PFI!H131</f>
        <v>540.96500000000003</v>
      </c>
      <c r="I129" s="32">
        <f t="shared" si="50"/>
        <v>506.99421061132995</v>
      </c>
      <c r="J129" s="32">
        <f t="shared" si="51"/>
        <v>7121.1868000000004</v>
      </c>
      <c r="K129" s="135">
        <f t="shared" si="52"/>
        <v>283.00085979770063</v>
      </c>
      <c r="L129" s="138">
        <f t="shared" si="72"/>
        <v>1209181.1923080219</v>
      </c>
      <c r="M129" s="119">
        <f t="shared" si="73"/>
        <v>-156.95271184521374</v>
      </c>
      <c r="N129" s="157">
        <f t="shared" si="53"/>
        <v>94.171627107128245</v>
      </c>
      <c r="O129" s="228">
        <f t="shared" si="74"/>
        <v>670613.74788980384</v>
      </c>
      <c r="P129" s="234">
        <f t="shared" si="54"/>
        <v>1879794.9401978259</v>
      </c>
      <c r="Q129" s="212">
        <f t="shared" si="75"/>
        <v>263.97214298574863</v>
      </c>
      <c r="R129" s="32">
        <f t="shared" si="76"/>
        <v>806120.79487201467</v>
      </c>
      <c r="S129" s="235">
        <f t="shared" si="55"/>
        <v>113.20034391908025</v>
      </c>
      <c r="T129" s="234">
        <f t="shared" si="77"/>
        <v>2685915.7350698407</v>
      </c>
      <c r="U129" s="266">
        <f t="shared" si="70"/>
        <v>377.17248690482893</v>
      </c>
      <c r="V129" s="264">
        <f t="shared" si="78"/>
        <v>3681925.3032225547</v>
      </c>
      <c r="W129" s="407">
        <f t="shared" si="79"/>
        <v>248502.71933602201</v>
      </c>
      <c r="X129" s="273">
        <f t="shared" si="56"/>
        <v>34.896250627215956</v>
      </c>
      <c r="Y129" s="416">
        <f t="shared" si="80"/>
        <v>919116.46722582588</v>
      </c>
      <c r="Z129" s="252">
        <f t="shared" si="81"/>
        <v>2934418.4544058628</v>
      </c>
      <c r="AA129" s="257">
        <f t="shared" si="57"/>
        <v>412.06873753204491</v>
      </c>
      <c r="AB129" s="258">
        <f t="shared" si="58"/>
        <v>738.21847909581459</v>
      </c>
      <c r="AC129" s="150"/>
      <c r="AD129" s="318">
        <f>PFI!Q131</f>
        <v>2805581.0683749965</v>
      </c>
      <c r="AE129" s="325">
        <f t="shared" si="71"/>
        <v>128837.3860308663</v>
      </c>
      <c r="AF129" s="368">
        <f t="shared" si="59"/>
        <v>4.5921819006816023E-2</v>
      </c>
      <c r="AG129" s="418"/>
      <c r="AH129" s="418"/>
    </row>
    <row r="130" spans="1:34" ht="14">
      <c r="A130" s="26">
        <v>114</v>
      </c>
      <c r="B130" s="39" t="s">
        <v>116</v>
      </c>
      <c r="C130" s="32">
        <f>Vertetie_ienemumi!J119</f>
        <v>4900513.7938695755</v>
      </c>
      <c r="D130" s="90">
        <f>Iedzivotaju_skaits_struktura!C119</f>
        <v>8567</v>
      </c>
      <c r="E130" s="90">
        <f>Iedzivotaju_skaits_struktura!D119</f>
        <v>545</v>
      </c>
      <c r="F130" s="90">
        <f>Iedzivotaju_skaits_struktura!E119</f>
        <v>929</v>
      </c>
      <c r="G130" s="90">
        <f>Iedzivotaju_skaits_struktura!F119</f>
        <v>1760</v>
      </c>
      <c r="H130" s="90">
        <f>PFI!H132</f>
        <v>843.68</v>
      </c>
      <c r="I130" s="32">
        <f t="shared" si="50"/>
        <v>572.0221540643837</v>
      </c>
      <c r="J130" s="32">
        <f t="shared" si="51"/>
        <v>15455.633599999999</v>
      </c>
      <c r="K130" s="135">
        <f t="shared" si="52"/>
        <v>317.06974432090419</v>
      </c>
      <c r="L130" s="138">
        <f t="shared" si="72"/>
        <v>2940308.276321745</v>
      </c>
      <c r="M130" s="119">
        <f t="shared" si="73"/>
        <v>-122.88382732201018</v>
      </c>
      <c r="N130" s="157">
        <f t="shared" si="53"/>
        <v>73.730296393206103</v>
      </c>
      <c r="O130" s="228">
        <f t="shared" si="74"/>
        <v>1139548.4462727951</v>
      </c>
      <c r="P130" s="234">
        <f t="shared" si="54"/>
        <v>4079856.7225945401</v>
      </c>
      <c r="Q130" s="212">
        <f t="shared" si="75"/>
        <v>263.97214298574858</v>
      </c>
      <c r="R130" s="32">
        <f t="shared" si="76"/>
        <v>1960205.5175478302</v>
      </c>
      <c r="S130" s="235">
        <f t="shared" si="55"/>
        <v>126.82789772836168</v>
      </c>
      <c r="T130" s="234">
        <f t="shared" si="77"/>
        <v>6040062.2401423706</v>
      </c>
      <c r="U130" s="266">
        <f t="shared" si="70"/>
        <v>390.80004071411031</v>
      </c>
      <c r="V130" s="264">
        <f t="shared" si="78"/>
        <v>7464596.1252218932</v>
      </c>
      <c r="W130" s="407">
        <f t="shared" si="79"/>
        <v>503805.01588102139</v>
      </c>
      <c r="X130" s="273">
        <f t="shared" si="56"/>
        <v>32.596852961176658</v>
      </c>
      <c r="Y130" s="416">
        <f t="shared" si="80"/>
        <v>1643353.4621538166</v>
      </c>
      <c r="Z130" s="252">
        <f t="shared" si="81"/>
        <v>6543867.2560233921</v>
      </c>
      <c r="AA130" s="257">
        <f t="shared" si="57"/>
        <v>423.39689367528695</v>
      </c>
      <c r="AB130" s="258">
        <f t="shared" si="58"/>
        <v>763.84583355006328</v>
      </c>
      <c r="AC130" s="150"/>
      <c r="AD130" s="318">
        <f>PFI!Q132</f>
        <v>6290056.1993889585</v>
      </c>
      <c r="AE130" s="325">
        <f t="shared" si="71"/>
        <v>253811.05663443357</v>
      </c>
      <c r="AF130" s="368">
        <f t="shared" si="59"/>
        <v>4.0351158811441135E-2</v>
      </c>
      <c r="AG130" s="418"/>
      <c r="AH130" s="418"/>
    </row>
    <row r="131" spans="1:34" ht="14">
      <c r="A131" s="26">
        <v>115</v>
      </c>
      <c r="B131" s="39" t="s">
        <v>117</v>
      </c>
      <c r="C131" s="32">
        <f>Vertetie_ienemumi!J120</f>
        <v>7248948.8139480539</v>
      </c>
      <c r="D131" s="90">
        <f>Iedzivotaju_skaits_struktura!C120</f>
        <v>11897</v>
      </c>
      <c r="E131" s="90">
        <f>Iedzivotaju_skaits_struktura!D120</f>
        <v>802</v>
      </c>
      <c r="F131" s="90">
        <f>Iedzivotaju_skaits_struktura!E120</f>
        <v>1352</v>
      </c>
      <c r="G131" s="90">
        <f>Iedzivotaju_skaits_struktura!F120</f>
        <v>2356</v>
      </c>
      <c r="H131" s="90">
        <f>PFI!H133</f>
        <v>2456.1590000000001</v>
      </c>
      <c r="I131" s="32">
        <f t="shared" si="50"/>
        <v>609.30896981995909</v>
      </c>
      <c r="J131" s="32">
        <f t="shared" si="51"/>
        <v>23658.001680000001</v>
      </c>
      <c r="K131" s="135">
        <f t="shared" si="52"/>
        <v>306.40579504549487</v>
      </c>
      <c r="L131" s="138">
        <f t="shared" si="72"/>
        <v>4349369.2883688323</v>
      </c>
      <c r="M131" s="119">
        <f t="shared" si="73"/>
        <v>-133.5477765974195</v>
      </c>
      <c r="N131" s="157">
        <f t="shared" si="53"/>
        <v>80.128665958451691</v>
      </c>
      <c r="O131" s="228">
        <f t="shared" si="74"/>
        <v>1895684.113861209</v>
      </c>
      <c r="P131" s="234">
        <f t="shared" si="54"/>
        <v>6245053.4022300411</v>
      </c>
      <c r="Q131" s="212">
        <f t="shared" si="75"/>
        <v>263.97214298574863</v>
      </c>
      <c r="R131" s="32">
        <f t="shared" si="76"/>
        <v>2899579.5255792215</v>
      </c>
      <c r="S131" s="235">
        <f t="shared" si="55"/>
        <v>122.56231801819796</v>
      </c>
      <c r="T131" s="234">
        <f t="shared" si="77"/>
        <v>9144632.9278092626</v>
      </c>
      <c r="U131" s="266">
        <f t="shared" si="70"/>
        <v>386.53446100394655</v>
      </c>
      <c r="V131" s="264">
        <f t="shared" si="78"/>
        <v>11678375.604460174</v>
      </c>
      <c r="W131" s="407">
        <f t="shared" si="79"/>
        <v>788203.9574772967</v>
      </c>
      <c r="X131" s="273">
        <f t="shared" si="56"/>
        <v>33.316590646099598</v>
      </c>
      <c r="Y131" s="416">
        <f t="shared" si="80"/>
        <v>2683888.0713385055</v>
      </c>
      <c r="Z131" s="252">
        <f t="shared" si="81"/>
        <v>9932836.8852865584</v>
      </c>
      <c r="AA131" s="257">
        <f t="shared" si="57"/>
        <v>419.85105165004614</v>
      </c>
      <c r="AB131" s="258">
        <f t="shared" si="58"/>
        <v>834.90265489506248</v>
      </c>
      <c r="AC131" s="150"/>
      <c r="AD131" s="318">
        <f>PFI!Q133</f>
        <v>9554116.713653015</v>
      </c>
      <c r="AE131" s="325">
        <f t="shared" si="71"/>
        <v>378720.17163354345</v>
      </c>
      <c r="AF131" s="368">
        <f t="shared" si="59"/>
        <v>3.9639475106300948E-2</v>
      </c>
      <c r="AG131" s="418"/>
      <c r="AH131" s="418"/>
    </row>
    <row r="132" spans="1:34" ht="14">
      <c r="A132" s="26">
        <v>116</v>
      </c>
      <c r="B132" s="39" t="s">
        <v>118</v>
      </c>
      <c r="C132" s="32">
        <f>Vertetie_ienemumi!J121</f>
        <v>1973592.2320725122</v>
      </c>
      <c r="D132" s="90">
        <f>Iedzivotaju_skaits_struktura!C121</f>
        <v>3884</v>
      </c>
      <c r="E132" s="90">
        <f>Iedzivotaju_skaits_struktura!D121</f>
        <v>215</v>
      </c>
      <c r="F132" s="90">
        <f>Iedzivotaju_skaits_struktura!E121</f>
        <v>410</v>
      </c>
      <c r="G132" s="90">
        <f>Iedzivotaju_skaits_struktura!F121</f>
        <v>893</v>
      </c>
      <c r="H132" s="90">
        <f>PFI!H134</f>
        <v>650.38400000000001</v>
      </c>
      <c r="I132" s="32">
        <f t="shared" si="50"/>
        <v>508.13394234616686</v>
      </c>
      <c r="J132" s="32">
        <f t="shared" si="51"/>
        <v>7373.1036800000002</v>
      </c>
      <c r="K132" s="135">
        <f t="shared" si="52"/>
        <v>267.6745530414828</v>
      </c>
      <c r="L132" s="138">
        <f t="shared" si="72"/>
        <v>1184155.3392435072</v>
      </c>
      <c r="M132" s="119">
        <f t="shared" si="73"/>
        <v>-172.27901860143157</v>
      </c>
      <c r="N132" s="157">
        <f t="shared" si="53"/>
        <v>103.36741116085894</v>
      </c>
      <c r="O132" s="228">
        <f t="shared" si="74"/>
        <v>762138.63962220214</v>
      </c>
      <c r="P132" s="234">
        <f t="shared" si="54"/>
        <v>1946293.9788657094</v>
      </c>
      <c r="Q132" s="212">
        <f t="shared" si="75"/>
        <v>263.97214298574863</v>
      </c>
      <c r="R132" s="32">
        <f t="shared" si="76"/>
        <v>789436.89282900491</v>
      </c>
      <c r="S132" s="235">
        <f t="shared" si="55"/>
        <v>107.06982121659313</v>
      </c>
      <c r="T132" s="234">
        <f t="shared" si="77"/>
        <v>2735730.8716947143</v>
      </c>
      <c r="U132" s="266">
        <f t="shared" si="70"/>
        <v>371.04196420234177</v>
      </c>
      <c r="V132" s="264">
        <f t="shared" si="78"/>
        <v>3925178.3914791369</v>
      </c>
      <c r="W132" s="407">
        <f t="shared" si="79"/>
        <v>264920.50322363613</v>
      </c>
      <c r="X132" s="273">
        <f t="shared" si="56"/>
        <v>35.930662950291797</v>
      </c>
      <c r="Y132" s="416">
        <f t="shared" si="80"/>
        <v>1027059.1428458383</v>
      </c>
      <c r="Z132" s="252">
        <f t="shared" si="81"/>
        <v>3000651.3749183505</v>
      </c>
      <c r="AA132" s="257">
        <f t="shared" si="57"/>
        <v>406.97262715263355</v>
      </c>
      <c r="AB132" s="258">
        <f t="shared" si="58"/>
        <v>772.56729529308711</v>
      </c>
      <c r="AC132" s="150"/>
      <c r="AD132" s="318">
        <f>PFI!Q134</f>
        <v>2876462.3984478372</v>
      </c>
      <c r="AE132" s="325">
        <f t="shared" si="71"/>
        <v>124188.97647051327</v>
      </c>
      <c r="AF132" s="368">
        <f t="shared" si="59"/>
        <v>4.3174204723665621E-2</v>
      </c>
      <c r="AG132" s="418"/>
      <c r="AH132" s="418"/>
    </row>
    <row r="133" spans="1:34" ht="14">
      <c r="A133" s="26">
        <v>117</v>
      </c>
      <c r="B133" s="39" t="s">
        <v>119</v>
      </c>
      <c r="C133" s="32">
        <f>Vertetie_ienemumi!J122</f>
        <v>2138855.9905457487</v>
      </c>
      <c r="D133" s="90">
        <f>Iedzivotaju_skaits_struktura!C122</f>
        <v>5158</v>
      </c>
      <c r="E133" s="90">
        <f>Iedzivotaju_skaits_struktura!D122</f>
        <v>229</v>
      </c>
      <c r="F133" s="90">
        <f>Iedzivotaju_skaits_struktura!E122</f>
        <v>515</v>
      </c>
      <c r="G133" s="90">
        <f>Iedzivotaju_skaits_struktura!F122</f>
        <v>1196</v>
      </c>
      <c r="H133" s="90">
        <f>PFI!H135</f>
        <v>639.08400000000006</v>
      </c>
      <c r="I133" s="32">
        <f t="shared" si="50"/>
        <v>414.66769882624055</v>
      </c>
      <c r="J133" s="32">
        <f t="shared" si="51"/>
        <v>9229.2076799999995</v>
      </c>
      <c r="K133" s="135">
        <f t="shared" si="52"/>
        <v>231.74860342353341</v>
      </c>
      <c r="L133" s="138">
        <f t="shared" si="72"/>
        <v>1283313.5943274491</v>
      </c>
      <c r="M133" s="119">
        <f t="shared" si="73"/>
        <v>-208.20496821938096</v>
      </c>
      <c r="N133" s="157">
        <f t="shared" si="53"/>
        <v>124.92298093162857</v>
      </c>
      <c r="O133" s="228">
        <f t="shared" si="74"/>
        <v>1152940.1350226798</v>
      </c>
      <c r="P133" s="234">
        <f t="shared" si="54"/>
        <v>2436253.7293501291</v>
      </c>
      <c r="Q133" s="212">
        <f t="shared" si="75"/>
        <v>263.97214298574863</v>
      </c>
      <c r="R133" s="32">
        <f t="shared" si="76"/>
        <v>855542.39621829952</v>
      </c>
      <c r="S133" s="235">
        <f t="shared" si="55"/>
        <v>92.699441369413364</v>
      </c>
      <c r="T133" s="234">
        <f t="shared" si="77"/>
        <v>3291796.1255684285</v>
      </c>
      <c r="U133" s="266">
        <f t="shared" si="70"/>
        <v>356.671584355162</v>
      </c>
      <c r="V133" s="264">
        <f t="shared" si="78"/>
        <v>5244870.2534125168</v>
      </c>
      <c r="W133" s="407">
        <f t="shared" si="79"/>
        <v>353989.94091402926</v>
      </c>
      <c r="X133" s="273">
        <f t="shared" si="56"/>
        <v>38.355398771785929</v>
      </c>
      <c r="Y133" s="416">
        <f t="shared" si="80"/>
        <v>1506930.0759367091</v>
      </c>
      <c r="Z133" s="252">
        <f t="shared" si="81"/>
        <v>3645786.0664824578</v>
      </c>
      <c r="AA133" s="257">
        <f t="shared" si="57"/>
        <v>395.02698312694793</v>
      </c>
      <c r="AB133" s="258">
        <f t="shared" si="58"/>
        <v>706.82164918232991</v>
      </c>
      <c r="AC133" s="150"/>
      <c r="AD133" s="318">
        <f>PFI!Q135</f>
        <v>3510728.9822253282</v>
      </c>
      <c r="AE133" s="325">
        <f t="shared" si="71"/>
        <v>135057.08425712958</v>
      </c>
      <c r="AF133" s="368">
        <f t="shared" si="59"/>
        <v>3.8469812093419264E-2</v>
      </c>
      <c r="AG133" s="418"/>
      <c r="AH133" s="418"/>
    </row>
    <row r="134" spans="1:34" ht="14">
      <c r="A134" s="26">
        <v>118</v>
      </c>
      <c r="B134" s="39" t="s">
        <v>120</v>
      </c>
      <c r="C134" s="32">
        <f>Vertetie_ienemumi!J123</f>
        <v>2363134.5394165548</v>
      </c>
      <c r="D134" s="90">
        <f>Iedzivotaju_skaits_struktura!C123</f>
        <v>6045</v>
      </c>
      <c r="E134" s="90">
        <f>Iedzivotaju_skaits_struktura!D123</f>
        <v>318</v>
      </c>
      <c r="F134" s="90">
        <f>Iedzivotaju_skaits_struktura!E123</f>
        <v>610</v>
      </c>
      <c r="G134" s="90">
        <f>Iedzivotaju_skaits_struktura!F123</f>
        <v>1364</v>
      </c>
      <c r="H134" s="90">
        <f>PFI!H136</f>
        <v>286.51599999999996</v>
      </c>
      <c r="I134" s="32">
        <f t="shared" si="50"/>
        <v>390.92382786047227</v>
      </c>
      <c r="J134" s="32">
        <f t="shared" si="51"/>
        <v>10222.58432</v>
      </c>
      <c r="K134" s="135">
        <f t="shared" si="52"/>
        <v>231.16801636873706</v>
      </c>
      <c r="L134" s="138">
        <f t="shared" si="72"/>
        <v>1417880.7236499328</v>
      </c>
      <c r="M134" s="119">
        <f t="shared" si="73"/>
        <v>-208.78555527417731</v>
      </c>
      <c r="N134" s="157">
        <f t="shared" si="53"/>
        <v>125.27133316450639</v>
      </c>
      <c r="O134" s="228">
        <f t="shared" si="74"/>
        <v>1280596.7661529789</v>
      </c>
      <c r="P134" s="234">
        <f t="shared" si="54"/>
        <v>2698477.4898029119</v>
      </c>
      <c r="Q134" s="212">
        <f t="shared" si="75"/>
        <v>263.97214298574863</v>
      </c>
      <c r="R134" s="32">
        <f t="shared" si="76"/>
        <v>945253.81576662196</v>
      </c>
      <c r="S134" s="235">
        <f t="shared" si="55"/>
        <v>92.467206547494825</v>
      </c>
      <c r="T134" s="234">
        <f t="shared" si="77"/>
        <v>3643731.3055695337</v>
      </c>
      <c r="U134" s="266">
        <f t="shared" si="70"/>
        <v>356.43934953324344</v>
      </c>
      <c r="V134" s="264">
        <f t="shared" si="78"/>
        <v>5815331.7755445428</v>
      </c>
      <c r="W134" s="407">
        <f t="shared" si="79"/>
        <v>392491.87342262745</v>
      </c>
      <c r="X134" s="273">
        <f t="shared" si="56"/>
        <v>38.394584102841371</v>
      </c>
      <c r="Y134" s="416">
        <f t="shared" si="80"/>
        <v>1673088.6395756062</v>
      </c>
      <c r="Z134" s="252">
        <f t="shared" si="81"/>
        <v>4036223.1789921611</v>
      </c>
      <c r="AA134" s="257">
        <f t="shared" si="57"/>
        <v>394.83393363608479</v>
      </c>
      <c r="AB134" s="258">
        <f t="shared" si="58"/>
        <v>667.6961420996131</v>
      </c>
      <c r="AC134" s="150"/>
      <c r="AD134" s="318">
        <f>PFI!Q136</f>
        <v>3891230.7315451265</v>
      </c>
      <c r="AE134" s="325">
        <f t="shared" si="71"/>
        <v>144992.44744703453</v>
      </c>
      <c r="AF134" s="368">
        <f t="shared" si="59"/>
        <v>3.7261333868388036E-2</v>
      </c>
      <c r="AG134" s="418"/>
      <c r="AH134" s="418"/>
    </row>
    <row r="135" spans="1:34" ht="14">
      <c r="A135" s="40">
        <v>119</v>
      </c>
      <c r="B135" s="43" t="s">
        <v>121</v>
      </c>
      <c r="C135" s="34">
        <f>Vertetie_ienemumi!J124</f>
        <v>1001931.5691362377</v>
      </c>
      <c r="D135" s="92">
        <f>Iedzivotaju_skaits_struktura!C124</f>
        <v>3033</v>
      </c>
      <c r="E135" s="92">
        <f>Iedzivotaju_skaits_struktura!D124</f>
        <v>146</v>
      </c>
      <c r="F135" s="92">
        <f>Iedzivotaju_skaits_struktura!E124</f>
        <v>294</v>
      </c>
      <c r="G135" s="92">
        <f>Iedzivotaju_skaits_struktura!F124</f>
        <v>692</v>
      </c>
      <c r="H135" s="92">
        <f>PFI!H137</f>
        <v>308.31900000000002</v>
      </c>
      <c r="I135" s="34">
        <f t="shared" si="50"/>
        <v>330.34341217811993</v>
      </c>
      <c r="J135" s="34">
        <f t="shared" si="51"/>
        <v>5313.8048799999997</v>
      </c>
      <c r="K135" s="290">
        <f t="shared" si="52"/>
        <v>188.55257047681394</v>
      </c>
      <c r="L135" s="291">
        <f t="shared" si="72"/>
        <v>601158.94148174266</v>
      </c>
      <c r="M135" s="152">
        <f t="shared" si="73"/>
        <v>-251.40100116610043</v>
      </c>
      <c r="N135" s="158">
        <f t="shared" si="53"/>
        <v>150.84060069966026</v>
      </c>
      <c r="O135" s="229">
        <f t="shared" si="74"/>
        <v>801537.520099986</v>
      </c>
      <c r="P135" s="292">
        <f t="shared" si="54"/>
        <v>1402696.4615817287</v>
      </c>
      <c r="Q135" s="293">
        <f t="shared" si="75"/>
        <v>263.97214298574863</v>
      </c>
      <c r="R135" s="289">
        <f t="shared" si="76"/>
        <v>400772.62765449513</v>
      </c>
      <c r="S135" s="294">
        <f t="shared" si="55"/>
        <v>75.421028190725579</v>
      </c>
      <c r="T135" s="292">
        <f t="shared" si="77"/>
        <v>1803469.0892362238</v>
      </c>
      <c r="U135" s="295">
        <f t="shared" si="70"/>
        <v>339.3931711764742</v>
      </c>
      <c r="V135" s="296">
        <f t="shared" si="78"/>
        <v>3249319.6658700486</v>
      </c>
      <c r="W135" s="410">
        <f t="shared" si="79"/>
        <v>219305.039201637</v>
      </c>
      <c r="X135" s="297">
        <f t="shared" si="56"/>
        <v>41.27081143439294</v>
      </c>
      <c r="Y135" s="417">
        <f t="shared" si="80"/>
        <v>1020842.559301623</v>
      </c>
      <c r="Z135" s="298">
        <f t="shared" si="81"/>
        <v>2022774.1284378609</v>
      </c>
      <c r="AA135" s="259">
        <f t="shared" si="57"/>
        <v>380.66398261086715</v>
      </c>
      <c r="AB135" s="260">
        <f t="shared" si="58"/>
        <v>666.92190189181042</v>
      </c>
      <c r="AC135" s="150"/>
      <c r="AD135" s="318">
        <f>PFI!Q137</f>
        <v>1930384.9418630267</v>
      </c>
      <c r="AE135" s="326">
        <f t="shared" si="71"/>
        <v>92389.186574834166</v>
      </c>
      <c r="AF135" s="372">
        <f t="shared" si="59"/>
        <v>4.7860498997505108E-2</v>
      </c>
      <c r="AG135" s="418"/>
      <c r="AH135" s="418"/>
    </row>
    <row r="136" spans="1:34" ht="13.5">
      <c r="A136" s="132"/>
      <c r="B136" s="63" t="s">
        <v>124</v>
      </c>
      <c r="C136" s="50">
        <f>SUM(C26:C135)</f>
        <v>640387169.26509404</v>
      </c>
      <c r="D136" s="50">
        <f t="shared" ref="D136:J136" si="82">SUM(D26:D135)</f>
        <v>1003369</v>
      </c>
      <c r="E136" s="50">
        <f t="shared" si="82"/>
        <v>71071</v>
      </c>
      <c r="F136" s="50">
        <f t="shared" si="82"/>
        <v>111165</v>
      </c>
      <c r="G136" s="50">
        <f t="shared" si="82"/>
        <v>201098</v>
      </c>
      <c r="H136" s="50">
        <f>SUM(H26:H135)</f>
        <v>63756.873000000029</v>
      </c>
      <c r="I136" s="50">
        <f t="shared" si="50"/>
        <v>638.23694898396707</v>
      </c>
      <c r="J136" s="50">
        <f t="shared" si="82"/>
        <v>1777796.0069599994</v>
      </c>
      <c r="K136" s="58">
        <f t="shared" si="52"/>
        <v>360.21408910696402</v>
      </c>
      <c r="L136" s="50">
        <f t="shared" ref="L136" si="83">SUM(L26:L135)</f>
        <v>384232301.55905646</v>
      </c>
      <c r="M136" s="120"/>
      <c r="N136" s="120"/>
      <c r="O136" s="120"/>
      <c r="P136" s="50">
        <f t="shared" ref="P136:AE136" si="84">SUM(P26:P135)</f>
        <v>469288621.74873793</v>
      </c>
      <c r="Q136" s="50"/>
      <c r="R136" s="50">
        <f>SUM(R26:R135)</f>
        <v>256154867.70603767</v>
      </c>
      <c r="S136" s="50"/>
      <c r="T136" s="299">
        <f t="shared" si="84"/>
        <v>725443489.45477545</v>
      </c>
      <c r="U136" s="50"/>
      <c r="V136" s="50">
        <f t="shared" si="84"/>
        <v>781919001.33293903</v>
      </c>
      <c r="W136" s="50">
        <f t="shared" si="84"/>
        <v>52773748.006695248</v>
      </c>
      <c r="X136" s="50"/>
      <c r="Y136" s="300">
        <f t="shared" si="84"/>
        <v>137830068.19637671</v>
      </c>
      <c r="Z136" s="50">
        <f t="shared" si="84"/>
        <v>778217237.46147096</v>
      </c>
      <c r="AA136" s="50">
        <f t="shared" si="57"/>
        <v>437.74270749556302</v>
      </c>
      <c r="AB136" s="50">
        <f t="shared" si="58"/>
        <v>775.60422682131002</v>
      </c>
      <c r="AC136" s="105"/>
      <c r="AD136" s="153">
        <f t="shared" si="84"/>
        <v>743639419.61286342</v>
      </c>
      <c r="AE136" s="153">
        <f t="shared" si="84"/>
        <v>34577817.848607615</v>
      </c>
      <c r="AF136" s="370">
        <f t="shared" si="59"/>
        <v>4.6498096976366199E-2</v>
      </c>
      <c r="AH136" s="418"/>
    </row>
    <row r="137" spans="1:34" ht="13">
      <c r="A137" s="133"/>
      <c r="B137" s="64" t="s">
        <v>132</v>
      </c>
      <c r="C137" s="65">
        <f>C25+C136</f>
        <v>1591536038.999999</v>
      </c>
      <c r="D137" s="65">
        <f t="shared" ref="D137:J137" si="85">D25+D136</f>
        <v>2109742</v>
      </c>
      <c r="E137" s="65">
        <f t="shared" si="85"/>
        <v>151519</v>
      </c>
      <c r="F137" s="65">
        <f t="shared" si="85"/>
        <v>224593</v>
      </c>
      <c r="G137" s="65">
        <f t="shared" si="85"/>
        <v>436520</v>
      </c>
      <c r="H137" s="65">
        <f>H25+H136</f>
        <v>64483.314000000028</v>
      </c>
      <c r="I137" s="50">
        <f t="shared" si="50"/>
        <v>754.37472401838659</v>
      </c>
      <c r="J137" s="65">
        <f t="shared" si="85"/>
        <v>3617509.0772799989</v>
      </c>
      <c r="K137" s="58">
        <f t="shared" si="52"/>
        <v>439.95357164291437</v>
      </c>
      <c r="L137" s="65">
        <f t="shared" ref="L137" si="86">L25+L136</f>
        <v>954921623.39999938</v>
      </c>
      <c r="M137" s="120"/>
      <c r="N137" s="120"/>
      <c r="O137" s="120"/>
      <c r="P137" s="65">
        <f t="shared" ref="P137:AE137" si="87">P25+P136</f>
        <v>954921623.3999995</v>
      </c>
      <c r="Q137" s="241"/>
      <c r="R137" s="65">
        <f>R25+R136</f>
        <v>636614415.59999967</v>
      </c>
      <c r="S137" s="241"/>
      <c r="T137" s="301">
        <f t="shared" si="87"/>
        <v>1591536038.999999</v>
      </c>
      <c r="U137" s="65"/>
      <c r="V137" s="65">
        <f t="shared" si="87"/>
        <v>1302612368.7287107</v>
      </c>
      <c r="W137" s="65">
        <f t="shared" si="87"/>
        <v>87916698.252000213</v>
      </c>
      <c r="X137" s="65"/>
      <c r="Y137" s="302">
        <f t="shared" si="87"/>
        <v>87916698.252000317</v>
      </c>
      <c r="Z137" s="65">
        <f t="shared" si="87"/>
        <v>1679452737.2519996</v>
      </c>
      <c r="AA137" s="58">
        <f t="shared" si="57"/>
        <v>464.25667534600308</v>
      </c>
      <c r="AB137" s="58">
        <f t="shared" si="58"/>
        <v>796.04650106600695</v>
      </c>
      <c r="AC137" s="105"/>
      <c r="AD137" s="154">
        <f t="shared" si="87"/>
        <v>1612216256.999999</v>
      </c>
      <c r="AE137" s="154">
        <f t="shared" si="87"/>
        <v>67236480.252000496</v>
      </c>
      <c r="AF137" s="373">
        <f t="shared" si="59"/>
        <v>4.170438051351355E-2</v>
      </c>
      <c r="AH137" s="418"/>
    </row>
  </sheetData>
  <sheetProtection formatCells="0" formatColumns="0" formatRows="0" insertColumns="0" insertRows="0" insertHyperlinks="0" deleteColumns="0" deleteRows="0"/>
  <mergeCells count="24">
    <mergeCell ref="L12:U12"/>
    <mergeCell ref="V12:X12"/>
    <mergeCell ref="Y12:AB12"/>
    <mergeCell ref="E8:F8"/>
    <mergeCell ref="D12:H12"/>
    <mergeCell ref="B9:D9"/>
    <mergeCell ref="E9:F9"/>
    <mergeCell ref="H9:J9"/>
    <mergeCell ref="AE13:AF13"/>
    <mergeCell ref="B4:D4"/>
    <mergeCell ref="E4:F4"/>
    <mergeCell ref="H4:J4"/>
    <mergeCell ref="B5:D5"/>
    <mergeCell ref="E5:F5"/>
    <mergeCell ref="H5:J6"/>
    <mergeCell ref="K5:K6"/>
    <mergeCell ref="B6:D6"/>
    <mergeCell ref="E6:F6"/>
    <mergeCell ref="B7:D7"/>
    <mergeCell ref="E7:F7"/>
    <mergeCell ref="H7:J8"/>
    <mergeCell ref="AD12:AF12"/>
    <mergeCell ref="K7:K8"/>
    <mergeCell ref="B8:D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6"/>
  <sheetViews>
    <sheetView zoomScaleNormal="100" workbookViewId="0">
      <pane xSplit="2" ySplit="1" topLeftCell="C2" activePane="bottomRight" state="frozen"/>
      <selection activeCell="AA32" sqref="AA32"/>
      <selection pane="topRight" activeCell="AA32" sqref="AA32"/>
      <selection pane="bottomLeft" activeCell="AA32" sqref="AA32"/>
      <selection pane="bottomRight" activeCell="L14" sqref="L14:L17"/>
    </sheetView>
  </sheetViews>
  <sheetFormatPr defaultRowHeight="14"/>
  <cols>
    <col min="1" max="1" width="6.7265625" style="20" customWidth="1"/>
    <col min="2" max="2" width="24.453125" style="21" customWidth="1"/>
    <col min="3" max="4" width="18.26953125" style="13" customWidth="1"/>
    <col min="5" max="9" width="16.7265625" style="1" customWidth="1"/>
    <col min="10" max="11" width="16.54296875" style="13" customWidth="1"/>
    <col min="12" max="13" width="14.7265625" customWidth="1"/>
    <col min="14" max="17" width="9.1796875"/>
  </cols>
  <sheetData>
    <row r="1" spans="1:16" ht="17.5">
      <c r="B1" s="22" t="s">
        <v>238</v>
      </c>
      <c r="E1" s="197"/>
      <c r="F1" s="197"/>
      <c r="G1" s="197"/>
      <c r="H1" s="197"/>
      <c r="I1" s="197"/>
    </row>
    <row r="2" spans="1:16" ht="15" customHeight="1">
      <c r="B2" s="128"/>
      <c r="C2" s="46"/>
      <c r="D2" s="46"/>
      <c r="E2" s="46"/>
      <c r="F2" s="46"/>
      <c r="G2" s="46"/>
      <c r="H2" s="46"/>
      <c r="I2" s="46"/>
      <c r="J2" s="46"/>
    </row>
    <row r="3" spans="1:16" ht="28">
      <c r="A3" s="51"/>
      <c r="B3" s="66"/>
      <c r="C3" s="67" t="s">
        <v>133</v>
      </c>
      <c r="D3" s="347" t="s">
        <v>227</v>
      </c>
      <c r="E3" s="192" t="s">
        <v>221</v>
      </c>
      <c r="F3" s="193" t="s">
        <v>134</v>
      </c>
      <c r="G3" s="193" t="s">
        <v>135</v>
      </c>
      <c r="H3" s="194" t="s">
        <v>136</v>
      </c>
      <c r="I3" s="53" t="s">
        <v>137</v>
      </c>
      <c r="J3" s="67" t="s">
        <v>138</v>
      </c>
      <c r="K3" s="376"/>
    </row>
    <row r="4" spans="1:16" ht="15.5">
      <c r="A4" s="51"/>
      <c r="B4" s="52" t="s">
        <v>123</v>
      </c>
      <c r="C4" s="68">
        <f>C14+C125</f>
        <v>1384931999.9999995</v>
      </c>
      <c r="D4" s="68">
        <f>D14+D125</f>
        <v>34362895.999999978</v>
      </c>
      <c r="E4" s="68">
        <f t="shared" ref="E4:H4" si="0">E14+E125</f>
        <v>98170808</v>
      </c>
      <c r="F4" s="68">
        <f t="shared" si="0"/>
        <v>51663755</v>
      </c>
      <c r="G4" s="68">
        <f t="shared" si="0"/>
        <v>2300206</v>
      </c>
      <c r="H4" s="68">
        <f t="shared" si="0"/>
        <v>20106374</v>
      </c>
      <c r="I4" s="196">
        <f>I14+I125</f>
        <v>172241143</v>
      </c>
      <c r="J4" s="68">
        <f>J14+J125</f>
        <v>1591536038.999999</v>
      </c>
      <c r="K4" s="377"/>
      <c r="L4" s="378"/>
      <c r="M4" s="378"/>
      <c r="N4" s="46"/>
      <c r="O4" s="46"/>
      <c r="P4" s="46"/>
    </row>
    <row r="5" spans="1:16" ht="15.5">
      <c r="A5" s="340">
        <v>1</v>
      </c>
      <c r="B5" s="24" t="s">
        <v>2</v>
      </c>
      <c r="C5" s="354">
        <f>IIN_ienemumi!D11</f>
        <v>40068137.091982231</v>
      </c>
      <c r="D5" s="354">
        <f>IIN_ienemumi!F11</f>
        <v>994169.55331057962</v>
      </c>
      <c r="E5" s="330">
        <v>779630</v>
      </c>
      <c r="F5" s="330">
        <v>1328820</v>
      </c>
      <c r="G5" s="330">
        <v>10537</v>
      </c>
      <c r="H5" s="331">
        <v>449554</v>
      </c>
      <c r="I5" s="329">
        <f>SUM(E5:H5)</f>
        <v>2568541</v>
      </c>
      <c r="J5" s="25">
        <f>C5+D5+I5</f>
        <v>43630847.645292811</v>
      </c>
      <c r="K5" s="377"/>
      <c r="L5" s="378"/>
      <c r="M5" s="378"/>
      <c r="N5" s="46"/>
      <c r="O5" s="46"/>
      <c r="P5" s="46"/>
    </row>
    <row r="6" spans="1:16" ht="15.5">
      <c r="A6" s="341">
        <v>2</v>
      </c>
      <c r="B6" s="27" t="s">
        <v>3</v>
      </c>
      <c r="C6" s="354">
        <f>IIN_ienemumi!D12</f>
        <v>11610284.219959892</v>
      </c>
      <c r="D6" s="354">
        <f>IIN_ienemumi!F12</f>
        <v>288074.06369476835</v>
      </c>
      <c r="E6" s="197">
        <v>281742</v>
      </c>
      <c r="F6" s="197">
        <v>241383</v>
      </c>
      <c r="G6" s="197">
        <v>3900</v>
      </c>
      <c r="H6" s="332">
        <v>93830</v>
      </c>
      <c r="I6" s="329">
        <f t="shared" ref="I6:I13" si="1">SUM(E6:H6)</f>
        <v>620855</v>
      </c>
      <c r="J6" s="25">
        <f t="shared" ref="J6:J69" si="2">C6+D6+I6</f>
        <v>12519213.28365466</v>
      </c>
      <c r="K6" s="377"/>
      <c r="L6" s="378"/>
      <c r="M6" s="378"/>
      <c r="N6" s="46"/>
      <c r="O6" s="46"/>
      <c r="P6" s="46"/>
    </row>
    <row r="7" spans="1:16" ht="15.5">
      <c r="A7" s="341">
        <v>3</v>
      </c>
      <c r="B7" s="27" t="s">
        <v>4</v>
      </c>
      <c r="C7" s="354">
        <f>IIN_ienemumi!D13</f>
        <v>39124062.064185508</v>
      </c>
      <c r="D7" s="354">
        <f>IIN_ienemumi!F13</f>
        <v>970745.18879566074</v>
      </c>
      <c r="E7" s="197">
        <v>1163674</v>
      </c>
      <c r="F7" s="197">
        <v>1190544</v>
      </c>
      <c r="G7" s="197">
        <v>30576</v>
      </c>
      <c r="H7" s="332">
        <v>583374</v>
      </c>
      <c r="I7" s="329">
        <f t="shared" si="1"/>
        <v>2968168</v>
      </c>
      <c r="J7" s="25">
        <f t="shared" si="2"/>
        <v>43062975.252981171</v>
      </c>
      <c r="K7" s="377"/>
      <c r="L7" s="378"/>
      <c r="M7" s="378"/>
      <c r="N7" s="46"/>
      <c r="O7" s="46"/>
      <c r="P7" s="46"/>
    </row>
    <row r="8" spans="1:16" ht="15.5">
      <c r="A8" s="341">
        <v>4</v>
      </c>
      <c r="B8" s="27" t="s">
        <v>5</v>
      </c>
      <c r="C8" s="354">
        <f>IIN_ienemumi!D14</f>
        <v>51488032.09991274</v>
      </c>
      <c r="D8" s="354">
        <f>IIN_ienemumi!F14</f>
        <v>1277519.6849332408</v>
      </c>
      <c r="E8" s="197">
        <v>5888678</v>
      </c>
      <c r="F8" s="197">
        <v>2483714</v>
      </c>
      <c r="G8" s="197">
        <v>11276</v>
      </c>
      <c r="H8" s="332">
        <v>1089070</v>
      </c>
      <c r="I8" s="329">
        <f t="shared" si="1"/>
        <v>9472738</v>
      </c>
      <c r="J8" s="25">
        <f t="shared" si="2"/>
        <v>62238289.784845978</v>
      </c>
      <c r="K8" s="377"/>
      <c r="L8" s="378"/>
      <c r="M8" s="378"/>
      <c r="N8" s="46"/>
      <c r="O8" s="46"/>
      <c r="P8" s="46"/>
    </row>
    <row r="9" spans="1:16" ht="15.5">
      <c r="A9" s="341">
        <v>5</v>
      </c>
      <c r="B9" s="27" t="s">
        <v>6</v>
      </c>
      <c r="C9" s="354">
        <f>IIN_ienemumi!D15</f>
        <v>39309900.3353981</v>
      </c>
      <c r="D9" s="354">
        <f>IIN_ienemumi!F15</f>
        <v>975356.20304509532</v>
      </c>
      <c r="E9" s="197">
        <v>1455698</v>
      </c>
      <c r="F9" s="197">
        <v>1423081</v>
      </c>
      <c r="G9" s="197">
        <v>67963</v>
      </c>
      <c r="H9" s="332">
        <v>476506</v>
      </c>
      <c r="I9" s="329">
        <f t="shared" si="1"/>
        <v>3423248</v>
      </c>
      <c r="J9" s="25">
        <f t="shared" si="2"/>
        <v>43708504.538443193</v>
      </c>
      <c r="K9" s="377"/>
      <c r="L9" s="378"/>
      <c r="M9" s="378"/>
      <c r="N9" s="46"/>
      <c r="O9" s="46"/>
      <c r="P9" s="46"/>
    </row>
    <row r="10" spans="1:16" ht="15.5">
      <c r="A10" s="341">
        <v>6</v>
      </c>
      <c r="B10" s="27" t="s">
        <v>7</v>
      </c>
      <c r="C10" s="354">
        <f>IIN_ienemumi!D16</f>
        <v>14394287.153851766</v>
      </c>
      <c r="D10" s="354">
        <f>IIN_ienemumi!F16</f>
        <v>357150.67054696137</v>
      </c>
      <c r="E10" s="197">
        <v>309170</v>
      </c>
      <c r="F10" s="197">
        <v>307309</v>
      </c>
      <c r="G10" s="197">
        <v>2945</v>
      </c>
      <c r="H10" s="332">
        <v>156588</v>
      </c>
      <c r="I10" s="329">
        <f t="shared" si="1"/>
        <v>776012</v>
      </c>
      <c r="J10" s="25">
        <f t="shared" si="2"/>
        <v>15527449.824398728</v>
      </c>
      <c r="K10" s="377"/>
      <c r="L10" s="378"/>
      <c r="M10" s="378"/>
      <c r="N10" s="46"/>
      <c r="O10" s="46"/>
      <c r="P10" s="46"/>
    </row>
    <row r="11" spans="1:16" ht="15.5">
      <c r="A11" s="341">
        <v>7</v>
      </c>
      <c r="B11" s="27" t="s">
        <v>8</v>
      </c>
      <c r="C11" s="354">
        <f>IIN_ienemumi!D17</f>
        <v>583695087.56894398</v>
      </c>
      <c r="D11" s="354">
        <f>IIN_ienemumi!F17</f>
        <v>14482627.009732256</v>
      </c>
      <c r="E11" s="197">
        <v>38435376</v>
      </c>
      <c r="F11" s="197">
        <v>32906567</v>
      </c>
      <c r="G11" s="197">
        <v>541146</v>
      </c>
      <c r="H11" s="332">
        <v>10732270</v>
      </c>
      <c r="I11" s="329">
        <f t="shared" si="1"/>
        <v>82615359</v>
      </c>
      <c r="J11" s="25">
        <f t="shared" si="2"/>
        <v>680793073.57867622</v>
      </c>
      <c r="K11" s="377"/>
      <c r="L11" s="378"/>
      <c r="M11" s="378"/>
      <c r="N11" s="46"/>
      <c r="O11" s="46"/>
      <c r="P11" s="46"/>
    </row>
    <row r="12" spans="1:16" ht="15.5">
      <c r="A12" s="341">
        <v>8</v>
      </c>
      <c r="B12" s="27" t="s">
        <v>9</v>
      </c>
      <c r="C12" s="354">
        <f>IIN_ienemumi!D18</f>
        <v>16560825.393949196</v>
      </c>
      <c r="D12" s="354">
        <f>IIN_ienemumi!F18</f>
        <v>410906.75981668069</v>
      </c>
      <c r="E12" s="197">
        <v>476769</v>
      </c>
      <c r="F12" s="197">
        <v>597911</v>
      </c>
      <c r="G12" s="197">
        <v>12951</v>
      </c>
      <c r="H12" s="332">
        <v>236371</v>
      </c>
      <c r="I12" s="329">
        <f t="shared" si="1"/>
        <v>1324002</v>
      </c>
      <c r="J12" s="25">
        <f t="shared" si="2"/>
        <v>18295734.153765876</v>
      </c>
      <c r="K12" s="377"/>
      <c r="L12" s="378"/>
      <c r="M12" s="378"/>
      <c r="N12" s="46"/>
      <c r="O12" s="46"/>
      <c r="P12" s="46"/>
    </row>
    <row r="13" spans="1:16" ht="15.5">
      <c r="A13" s="342">
        <v>9</v>
      </c>
      <c r="B13" s="29" t="s">
        <v>10</v>
      </c>
      <c r="C13" s="354">
        <f>IIN_ienemumi!D19</f>
        <v>27489820.965191711</v>
      </c>
      <c r="D13" s="354">
        <f>IIN_ienemumi!F19</f>
        <v>682076.70765460131</v>
      </c>
      <c r="E13" s="358">
        <v>1463983</v>
      </c>
      <c r="F13" s="198">
        <v>1223142</v>
      </c>
      <c r="G13" s="198">
        <v>238685</v>
      </c>
      <c r="H13" s="333">
        <v>275074</v>
      </c>
      <c r="I13" s="329">
        <f t="shared" si="1"/>
        <v>3200884</v>
      </c>
      <c r="J13" s="25">
        <f t="shared" si="2"/>
        <v>31372781.672846314</v>
      </c>
      <c r="K13" s="377"/>
      <c r="L13" s="378"/>
      <c r="M13" s="378"/>
      <c r="N13" s="46"/>
      <c r="O13" s="46"/>
      <c r="P13" s="46"/>
    </row>
    <row r="14" spans="1:16" ht="15.5">
      <c r="A14" s="496" t="s">
        <v>11</v>
      </c>
      <c r="B14" s="496"/>
      <c r="C14" s="68">
        <f t="shared" ref="C14:J14" si="3">SUM(C5:C13)</f>
        <v>823740436.89337516</v>
      </c>
      <c r="D14" s="68">
        <f t="shared" si="3"/>
        <v>20438625.841529842</v>
      </c>
      <c r="E14" s="199">
        <f>SUM(E5:E13)</f>
        <v>50254720</v>
      </c>
      <c r="F14" s="199">
        <f>SUM(F5:F13)</f>
        <v>41702471</v>
      </c>
      <c r="G14" s="199">
        <f>SUM(G5:G13)</f>
        <v>919979</v>
      </c>
      <c r="H14" s="199">
        <f>SUM(H5:H13)</f>
        <v>14092637</v>
      </c>
      <c r="I14" s="195">
        <f>SUM(I5:I13)</f>
        <v>106969807</v>
      </c>
      <c r="J14" s="68">
        <f t="shared" si="3"/>
        <v>951148869.734905</v>
      </c>
      <c r="K14" s="377"/>
      <c r="M14" s="46"/>
      <c r="N14" s="46"/>
      <c r="O14" s="46"/>
      <c r="P14" s="46"/>
    </row>
    <row r="15" spans="1:16" ht="15.5">
      <c r="A15" s="343">
        <v>10</v>
      </c>
      <c r="B15" s="117" t="s">
        <v>12</v>
      </c>
      <c r="C15" s="355">
        <f>IIN_ienemumi!D20</f>
        <v>1020029.5082030367</v>
      </c>
      <c r="D15" s="355">
        <f>IIN_ienemumi!F20</f>
        <v>25308.945065398231</v>
      </c>
      <c r="E15" s="330">
        <v>125691</v>
      </c>
      <c r="F15" s="200">
        <v>4873</v>
      </c>
      <c r="G15" s="200">
        <v>352</v>
      </c>
      <c r="H15" s="334">
        <v>7165</v>
      </c>
      <c r="I15" s="329">
        <f>SUM(E15:H15)</f>
        <v>138081</v>
      </c>
      <c r="J15" s="25">
        <f t="shared" si="2"/>
        <v>1183419.4532684349</v>
      </c>
      <c r="K15" s="377"/>
      <c r="L15" s="378"/>
      <c r="M15" s="46"/>
      <c r="N15" s="46"/>
      <c r="O15" s="46"/>
      <c r="P15" s="46"/>
    </row>
    <row r="16" spans="1:16" ht="15.5">
      <c r="A16" s="341">
        <v>11</v>
      </c>
      <c r="B16" s="39" t="s">
        <v>13</v>
      </c>
      <c r="C16" s="356">
        <f>IIN_ienemumi!D21</f>
        <v>5671063.6850498952</v>
      </c>
      <c r="D16" s="356">
        <f>IIN_ienemumi!F21</f>
        <v>140710.28152916266</v>
      </c>
      <c r="E16" s="197">
        <v>177822</v>
      </c>
      <c r="F16" s="201">
        <v>161325</v>
      </c>
      <c r="G16" s="201">
        <v>21746</v>
      </c>
      <c r="H16" s="335">
        <v>41406</v>
      </c>
      <c r="I16" s="329">
        <f t="shared" ref="I16:I79" si="4">SUM(E16:H16)</f>
        <v>402299</v>
      </c>
      <c r="J16" s="25">
        <f t="shared" si="2"/>
        <v>6214072.9665790582</v>
      </c>
      <c r="K16" s="377"/>
      <c r="L16" s="378"/>
      <c r="M16" s="46"/>
      <c r="N16" s="46"/>
      <c r="O16" s="46"/>
      <c r="P16" s="46"/>
    </row>
    <row r="17" spans="1:16" ht="15.5">
      <c r="A17" s="341">
        <v>12</v>
      </c>
      <c r="B17" s="39" t="s">
        <v>14</v>
      </c>
      <c r="C17" s="356">
        <f>IIN_ienemumi!D22</f>
        <v>3991632.7160284738</v>
      </c>
      <c r="D17" s="356">
        <f>IIN_ienemumi!F22</f>
        <v>99040.284931739589</v>
      </c>
      <c r="E17" s="197">
        <v>385599</v>
      </c>
      <c r="F17" s="201">
        <v>33583</v>
      </c>
      <c r="G17" s="201">
        <v>10379</v>
      </c>
      <c r="H17" s="335">
        <v>24207</v>
      </c>
      <c r="I17" s="329">
        <f t="shared" si="4"/>
        <v>453768</v>
      </c>
      <c r="J17" s="25">
        <f t="shared" si="2"/>
        <v>4544441.0009602141</v>
      </c>
      <c r="K17" s="377"/>
      <c r="L17" s="378"/>
      <c r="M17" s="46"/>
      <c r="N17" s="46"/>
      <c r="O17" s="46"/>
      <c r="P17" s="46"/>
    </row>
    <row r="18" spans="1:16" ht="15.5">
      <c r="A18" s="341">
        <v>13</v>
      </c>
      <c r="B18" s="39" t="s">
        <v>15</v>
      </c>
      <c r="C18" s="356">
        <f>IIN_ienemumi!D23</f>
        <v>1293747.9965204643</v>
      </c>
      <c r="D18" s="356">
        <f>IIN_ienemumi!F23</f>
        <v>32100.440927526462</v>
      </c>
      <c r="E18" s="197">
        <v>110514</v>
      </c>
      <c r="F18" s="201">
        <v>4548</v>
      </c>
      <c r="G18" s="201">
        <v>367</v>
      </c>
      <c r="H18" s="335">
        <v>4134</v>
      </c>
      <c r="I18" s="329">
        <f t="shared" si="4"/>
        <v>119563</v>
      </c>
      <c r="J18" s="25">
        <f t="shared" si="2"/>
        <v>1445411.4374479908</v>
      </c>
      <c r="K18" s="377"/>
      <c r="L18" s="378"/>
      <c r="M18" s="46"/>
      <c r="N18" s="46"/>
      <c r="O18" s="46"/>
      <c r="P18" s="46"/>
    </row>
    <row r="19" spans="1:16" ht="15.5">
      <c r="A19" s="341">
        <v>14</v>
      </c>
      <c r="B19" s="39" t="s">
        <v>16</v>
      </c>
      <c r="C19" s="356">
        <f>IIN_ienemumi!D24</f>
        <v>2104912.3919962365</v>
      </c>
      <c r="D19" s="356">
        <f>IIN_ienemumi!F24</f>
        <v>52227.030363424274</v>
      </c>
      <c r="E19" s="197">
        <v>204247</v>
      </c>
      <c r="F19" s="201">
        <v>6889</v>
      </c>
      <c r="G19" s="201">
        <v>0</v>
      </c>
      <c r="H19" s="335">
        <v>9473</v>
      </c>
      <c r="I19" s="329">
        <f t="shared" si="4"/>
        <v>220609</v>
      </c>
      <c r="J19" s="25">
        <f t="shared" si="2"/>
        <v>2377748.4223596607</v>
      </c>
      <c r="K19" s="377"/>
      <c r="L19" s="378"/>
      <c r="M19" s="46"/>
      <c r="N19" s="46"/>
      <c r="O19" s="46"/>
      <c r="P19" s="46"/>
    </row>
    <row r="20" spans="1:16" ht="15.5">
      <c r="A20" s="341">
        <v>15</v>
      </c>
      <c r="B20" s="39" t="s">
        <v>17</v>
      </c>
      <c r="C20" s="356">
        <f>IIN_ienemumi!D25</f>
        <v>697421.42974859732</v>
      </c>
      <c r="D20" s="356">
        <f>IIN_ienemumi!F25</f>
        <v>17304.401991305243</v>
      </c>
      <c r="E20" s="197">
        <v>81830</v>
      </c>
      <c r="F20" s="201">
        <v>3647</v>
      </c>
      <c r="G20" s="201">
        <v>3038</v>
      </c>
      <c r="H20" s="335">
        <v>3170</v>
      </c>
      <c r="I20" s="329">
        <f t="shared" si="4"/>
        <v>91685</v>
      </c>
      <c r="J20" s="25">
        <f t="shared" si="2"/>
        <v>806410.83173990261</v>
      </c>
      <c r="K20" s="377"/>
      <c r="L20" s="378"/>
      <c r="M20" s="46"/>
      <c r="N20" s="46"/>
      <c r="O20" s="46"/>
      <c r="P20" s="46"/>
    </row>
    <row r="21" spans="1:16" ht="15.5">
      <c r="A21" s="341">
        <v>16</v>
      </c>
      <c r="B21" s="39" t="s">
        <v>18</v>
      </c>
      <c r="C21" s="356">
        <f>IIN_ienemumi!D26</f>
        <v>7068531.7727883169</v>
      </c>
      <c r="D21" s="356">
        <f>IIN_ienemumi!F26</f>
        <v>175384.22260516803</v>
      </c>
      <c r="E21" s="197">
        <v>558903</v>
      </c>
      <c r="F21" s="201">
        <v>93108</v>
      </c>
      <c r="G21" s="201">
        <v>30818</v>
      </c>
      <c r="H21" s="335">
        <v>46875</v>
      </c>
      <c r="I21" s="329">
        <f t="shared" si="4"/>
        <v>729704</v>
      </c>
      <c r="J21" s="25">
        <f t="shared" si="2"/>
        <v>7973619.9953934848</v>
      </c>
      <c r="K21" s="377"/>
      <c r="L21" s="378"/>
      <c r="M21" s="46"/>
      <c r="N21" s="46"/>
      <c r="O21" s="46"/>
      <c r="P21" s="46"/>
    </row>
    <row r="22" spans="1:16" ht="15.5">
      <c r="A22" s="341">
        <v>17</v>
      </c>
      <c r="B22" s="39" t="s">
        <v>19</v>
      </c>
      <c r="C22" s="356">
        <f>IIN_ienemumi!D27</f>
        <v>2948323.5715212678</v>
      </c>
      <c r="D22" s="356">
        <f>IIN_ienemumi!F27</f>
        <v>73153.726148672911</v>
      </c>
      <c r="E22" s="197">
        <v>297155</v>
      </c>
      <c r="F22" s="201">
        <v>36777</v>
      </c>
      <c r="G22" s="201">
        <v>11796</v>
      </c>
      <c r="H22" s="335">
        <v>23170</v>
      </c>
      <c r="I22" s="329">
        <f t="shared" si="4"/>
        <v>368898</v>
      </c>
      <c r="J22" s="25">
        <f t="shared" si="2"/>
        <v>3390375.2976699406</v>
      </c>
      <c r="K22" s="377"/>
      <c r="L22" s="378"/>
      <c r="M22" s="46"/>
      <c r="N22" s="46"/>
      <c r="O22" s="46"/>
      <c r="P22" s="46"/>
    </row>
    <row r="23" spans="1:16" ht="15.5">
      <c r="A23" s="341">
        <v>18</v>
      </c>
      <c r="B23" s="39" t="s">
        <v>20</v>
      </c>
      <c r="C23" s="356">
        <f>IIN_ienemumi!D28</f>
        <v>1591985.1802632215</v>
      </c>
      <c r="D23" s="356">
        <f>IIN_ienemumi!F28</f>
        <v>39500.294009327779</v>
      </c>
      <c r="E23" s="197">
        <v>186202</v>
      </c>
      <c r="F23" s="201">
        <v>8421</v>
      </c>
      <c r="G23" s="201">
        <v>31649</v>
      </c>
      <c r="H23" s="335">
        <v>7002</v>
      </c>
      <c r="I23" s="329">
        <f t="shared" si="4"/>
        <v>233274</v>
      </c>
      <c r="J23" s="25">
        <f>C23+D23+I23</f>
        <v>1864759.4742725494</v>
      </c>
      <c r="K23" s="377"/>
      <c r="L23" s="378"/>
      <c r="M23" s="46"/>
      <c r="N23" s="46"/>
      <c r="O23" s="46"/>
      <c r="P23" s="46"/>
    </row>
    <row r="24" spans="1:16" ht="15.5">
      <c r="A24" s="341">
        <v>19</v>
      </c>
      <c r="B24" s="39" t="s">
        <v>21</v>
      </c>
      <c r="C24" s="356">
        <f>IIN_ienemumi!D29</f>
        <v>3240956.5966888471</v>
      </c>
      <c r="D24" s="356">
        <f>IIN_ienemumi!F29</f>
        <v>80414.52899675419</v>
      </c>
      <c r="E24" s="197">
        <v>497405</v>
      </c>
      <c r="F24" s="201">
        <v>37752</v>
      </c>
      <c r="G24" s="201">
        <v>7039</v>
      </c>
      <c r="H24" s="335">
        <v>16700</v>
      </c>
      <c r="I24" s="329">
        <f t="shared" si="4"/>
        <v>558896</v>
      </c>
      <c r="J24" s="25">
        <f t="shared" si="2"/>
        <v>3880267.125685601</v>
      </c>
      <c r="K24" s="377"/>
      <c r="L24" s="378"/>
      <c r="M24" s="46"/>
      <c r="N24" s="46"/>
      <c r="O24" s="46"/>
      <c r="P24" s="46"/>
    </row>
    <row r="25" spans="1:16" ht="15.5">
      <c r="A25" s="341">
        <v>20</v>
      </c>
      <c r="B25" s="39" t="s">
        <v>22</v>
      </c>
      <c r="C25" s="356">
        <f>IIN_ienemumi!D30</f>
        <v>10364815.087546658</v>
      </c>
      <c r="D25" s="356">
        <f>IIN_ienemumi!F30</f>
        <v>257171.51666117669</v>
      </c>
      <c r="E25" s="197">
        <v>931867</v>
      </c>
      <c r="F25" s="201">
        <v>218212</v>
      </c>
      <c r="G25" s="201">
        <v>609</v>
      </c>
      <c r="H25" s="335">
        <v>196414</v>
      </c>
      <c r="I25" s="329">
        <f t="shared" si="4"/>
        <v>1347102</v>
      </c>
      <c r="J25" s="25">
        <f t="shared" si="2"/>
        <v>11969088.604207834</v>
      </c>
      <c r="K25" s="377"/>
      <c r="L25" s="378"/>
      <c r="M25" s="46"/>
      <c r="N25" s="46"/>
      <c r="O25" s="46"/>
      <c r="P25" s="46"/>
    </row>
    <row r="26" spans="1:16" ht="15.5">
      <c r="A26" s="341">
        <v>21</v>
      </c>
      <c r="B26" s="39" t="s">
        <v>23</v>
      </c>
      <c r="C26" s="356">
        <f>IIN_ienemumi!D31</f>
        <v>11531692.144350313</v>
      </c>
      <c r="D26" s="356">
        <f>IIN_ienemumi!F31</f>
        <v>286124.03920216067</v>
      </c>
      <c r="E26" s="197">
        <v>826549</v>
      </c>
      <c r="F26" s="201">
        <v>246199</v>
      </c>
      <c r="G26" s="201">
        <v>41138</v>
      </c>
      <c r="H26" s="335">
        <v>224992</v>
      </c>
      <c r="I26" s="329">
        <f t="shared" si="4"/>
        <v>1338878</v>
      </c>
      <c r="J26" s="25">
        <f t="shared" si="2"/>
        <v>13156694.183552474</v>
      </c>
      <c r="K26" s="377"/>
      <c r="L26" s="378"/>
      <c r="M26" s="46"/>
      <c r="N26" s="46"/>
      <c r="O26" s="46"/>
      <c r="P26" s="46"/>
    </row>
    <row r="27" spans="1:16" ht="15.5">
      <c r="A27" s="341">
        <v>22</v>
      </c>
      <c r="B27" s="39" t="s">
        <v>24</v>
      </c>
      <c r="C27" s="356">
        <f>IIN_ienemumi!D32</f>
        <v>3929882.6271803374</v>
      </c>
      <c r="D27" s="356">
        <f>IIN_ienemumi!F32</f>
        <v>97508.143367331184</v>
      </c>
      <c r="E27" s="197">
        <v>217134</v>
      </c>
      <c r="F27" s="201">
        <v>36085</v>
      </c>
      <c r="G27" s="201">
        <v>8304</v>
      </c>
      <c r="H27" s="335">
        <v>38785</v>
      </c>
      <c r="I27" s="329">
        <f t="shared" si="4"/>
        <v>300308</v>
      </c>
      <c r="J27" s="25">
        <f t="shared" si="2"/>
        <v>4327698.7705476684</v>
      </c>
      <c r="K27" s="377"/>
      <c r="L27" s="378"/>
      <c r="M27" s="46"/>
      <c r="N27" s="46"/>
      <c r="O27" s="46"/>
      <c r="P27" s="46"/>
    </row>
    <row r="28" spans="1:16" ht="15.5">
      <c r="A28" s="341">
        <v>23</v>
      </c>
      <c r="B28" s="39" t="s">
        <v>25</v>
      </c>
      <c r="C28" s="356">
        <f>IIN_ienemumi!D33</f>
        <v>413845.65577248466</v>
      </c>
      <c r="D28" s="356">
        <f>IIN_ienemumi!F33</f>
        <v>10268.327419224692</v>
      </c>
      <c r="E28" s="197">
        <v>60253</v>
      </c>
      <c r="F28" s="201">
        <v>1821</v>
      </c>
      <c r="G28" s="201">
        <v>141</v>
      </c>
      <c r="H28" s="335">
        <v>1429</v>
      </c>
      <c r="I28" s="329">
        <f t="shared" si="4"/>
        <v>63644</v>
      </c>
      <c r="J28" s="25">
        <f t="shared" si="2"/>
        <v>487757.98319170938</v>
      </c>
      <c r="K28" s="377"/>
      <c r="L28" s="378"/>
      <c r="M28" s="46"/>
      <c r="N28" s="46"/>
      <c r="O28" s="46"/>
      <c r="P28" s="46"/>
    </row>
    <row r="29" spans="1:16" ht="15.5">
      <c r="A29" s="341">
        <v>24</v>
      </c>
      <c r="B29" s="39" t="s">
        <v>26</v>
      </c>
      <c r="C29" s="356">
        <f>IIN_ienemumi!D34</f>
        <v>5360681.6861525048</v>
      </c>
      <c r="D29" s="356">
        <f>IIN_ienemumi!F34</f>
        <v>133009.09161631268</v>
      </c>
      <c r="E29" s="197">
        <v>368323</v>
      </c>
      <c r="F29" s="201">
        <v>56381</v>
      </c>
      <c r="G29" s="201">
        <v>3613</v>
      </c>
      <c r="H29" s="335">
        <v>30226</v>
      </c>
      <c r="I29" s="329">
        <f t="shared" si="4"/>
        <v>458543</v>
      </c>
      <c r="J29" s="25">
        <f t="shared" si="2"/>
        <v>5952233.7777688177</v>
      </c>
      <c r="K29" s="377"/>
      <c r="L29" s="378"/>
      <c r="M29" s="46"/>
      <c r="N29" s="46"/>
      <c r="O29" s="46"/>
      <c r="P29" s="46"/>
    </row>
    <row r="30" spans="1:16" ht="15.5">
      <c r="A30" s="341">
        <v>25</v>
      </c>
      <c r="B30" s="39" t="s">
        <v>27</v>
      </c>
      <c r="C30" s="356">
        <f>IIN_ienemumi!D35</f>
        <v>13265017.944812965</v>
      </c>
      <c r="D30" s="356">
        <f>IIN_ienemumi!F35</f>
        <v>329131.27292584884</v>
      </c>
      <c r="E30" s="197">
        <v>1545870</v>
      </c>
      <c r="F30" s="201">
        <v>200735</v>
      </c>
      <c r="G30" s="201">
        <v>29034</v>
      </c>
      <c r="H30" s="335">
        <v>112536</v>
      </c>
      <c r="I30" s="329">
        <f t="shared" si="4"/>
        <v>1888175</v>
      </c>
      <c r="J30" s="25">
        <f t="shared" si="2"/>
        <v>15482324.217738813</v>
      </c>
      <c r="K30" s="377"/>
      <c r="L30" s="378"/>
      <c r="M30" s="46"/>
      <c r="N30" s="46"/>
      <c r="O30" s="46"/>
      <c r="P30" s="46"/>
    </row>
    <row r="31" spans="1:16" ht="15.5">
      <c r="A31" s="341">
        <v>26</v>
      </c>
      <c r="B31" s="39" t="s">
        <v>28</v>
      </c>
      <c r="C31" s="356">
        <f>IIN_ienemumi!D36</f>
        <v>1743533.5743982429</v>
      </c>
      <c r="D31" s="356">
        <f>IIN_ienemumi!F36</f>
        <v>43260.508739458026</v>
      </c>
      <c r="E31" s="197">
        <v>170958</v>
      </c>
      <c r="F31" s="201">
        <v>16218</v>
      </c>
      <c r="G31" s="201">
        <v>13631</v>
      </c>
      <c r="H31" s="335">
        <v>12731</v>
      </c>
      <c r="I31" s="329">
        <f t="shared" si="4"/>
        <v>213538</v>
      </c>
      <c r="J31" s="25">
        <f t="shared" si="2"/>
        <v>2000332.0831377008</v>
      </c>
      <c r="K31" s="377"/>
      <c r="L31" s="378"/>
      <c r="M31" s="46"/>
      <c r="N31" s="46"/>
      <c r="O31" s="46"/>
      <c r="P31" s="46"/>
    </row>
    <row r="32" spans="1:16" ht="15.5">
      <c r="A32" s="341">
        <v>27</v>
      </c>
      <c r="B32" s="39" t="s">
        <v>29</v>
      </c>
      <c r="C32" s="356">
        <f>IIN_ienemumi!D37</f>
        <v>3065592.5857024728</v>
      </c>
      <c r="D32" s="356">
        <f>IIN_ienemumi!F37</f>
        <v>76063.401813854522</v>
      </c>
      <c r="E32" s="197">
        <v>320613</v>
      </c>
      <c r="F32" s="201">
        <v>70361</v>
      </c>
      <c r="G32" s="201">
        <v>19699</v>
      </c>
      <c r="H32" s="335">
        <v>20383</v>
      </c>
      <c r="I32" s="329">
        <f t="shared" si="4"/>
        <v>431056</v>
      </c>
      <c r="J32" s="25">
        <f t="shared" si="2"/>
        <v>3572711.9875163273</v>
      </c>
      <c r="K32" s="377"/>
      <c r="L32" s="378"/>
      <c r="M32" s="46"/>
      <c r="N32" s="46"/>
      <c r="O32" s="46"/>
      <c r="P32" s="46"/>
    </row>
    <row r="33" spans="1:16" ht="15.5">
      <c r="A33" s="341">
        <v>28</v>
      </c>
      <c r="B33" s="39" t="s">
        <v>30</v>
      </c>
      <c r="C33" s="356">
        <f>IIN_ienemumi!D38</f>
        <v>4005273.6385828513</v>
      </c>
      <c r="D33" s="356">
        <f>IIN_ienemumi!F38</f>
        <v>99378.74313985389</v>
      </c>
      <c r="E33" s="197">
        <v>376126</v>
      </c>
      <c r="F33" s="201">
        <v>34524</v>
      </c>
      <c r="G33" s="201">
        <v>45633</v>
      </c>
      <c r="H33" s="335">
        <v>32398</v>
      </c>
      <c r="I33" s="329">
        <f t="shared" si="4"/>
        <v>488681</v>
      </c>
      <c r="J33" s="25">
        <f t="shared" si="2"/>
        <v>4593333.3817227054</v>
      </c>
      <c r="K33" s="377"/>
      <c r="L33" s="378"/>
      <c r="M33" s="46"/>
      <c r="N33" s="46"/>
      <c r="O33" s="46"/>
      <c r="P33" s="46"/>
    </row>
    <row r="34" spans="1:16" ht="15.5">
      <c r="A34" s="341">
        <v>29</v>
      </c>
      <c r="B34" s="39" t="s">
        <v>31</v>
      </c>
      <c r="C34" s="356">
        <f>IIN_ienemumi!D39</f>
        <v>9034988.9227350745</v>
      </c>
      <c r="D34" s="356">
        <f>IIN_ienemumi!F39</f>
        <v>224175.90518025251</v>
      </c>
      <c r="E34" s="197">
        <v>773926</v>
      </c>
      <c r="F34" s="201">
        <v>69010</v>
      </c>
      <c r="G34" s="201">
        <v>130</v>
      </c>
      <c r="H34" s="335">
        <v>202174</v>
      </c>
      <c r="I34" s="329">
        <f t="shared" si="4"/>
        <v>1045240</v>
      </c>
      <c r="J34" s="25">
        <f t="shared" si="2"/>
        <v>10304404.827915328</v>
      </c>
      <c r="K34" s="377"/>
      <c r="L34" s="378"/>
      <c r="M34" s="46"/>
      <c r="N34" s="46"/>
      <c r="O34" s="46"/>
      <c r="P34" s="46"/>
    </row>
    <row r="35" spans="1:16" ht="15.5">
      <c r="A35" s="341">
        <v>30</v>
      </c>
      <c r="B35" s="39" t="s">
        <v>32</v>
      </c>
      <c r="C35" s="356">
        <f>IIN_ienemumi!D40</f>
        <v>10908360.726388389</v>
      </c>
      <c r="D35" s="356">
        <f>IIN_ienemumi!F40</f>
        <v>270657.95661546465</v>
      </c>
      <c r="E35" s="403">
        <v>432223</v>
      </c>
      <c r="F35" s="201">
        <v>329038</v>
      </c>
      <c r="G35" s="201">
        <v>29855</v>
      </c>
      <c r="H35" s="335">
        <v>138167</v>
      </c>
      <c r="I35" s="329">
        <f t="shared" si="4"/>
        <v>929283</v>
      </c>
      <c r="J35" s="25">
        <f t="shared" si="2"/>
        <v>12108301.683003854</v>
      </c>
      <c r="K35" s="377"/>
      <c r="L35" s="378"/>
      <c r="M35" s="46"/>
      <c r="N35" s="46"/>
      <c r="O35" s="46"/>
      <c r="P35" s="46"/>
    </row>
    <row r="36" spans="1:16" ht="15.5">
      <c r="A36" s="341">
        <v>31</v>
      </c>
      <c r="B36" s="39" t="s">
        <v>33</v>
      </c>
      <c r="C36" s="356">
        <f>IIN_ienemumi!D41</f>
        <v>1199332.0399927341</v>
      </c>
      <c r="D36" s="356">
        <f>IIN_ienemumi!F41</f>
        <v>29757.794721862272</v>
      </c>
      <c r="E36" s="403">
        <v>88227</v>
      </c>
      <c r="F36" s="201">
        <v>14837</v>
      </c>
      <c r="G36" s="201">
        <v>6972</v>
      </c>
      <c r="H36" s="335">
        <v>5672</v>
      </c>
      <c r="I36" s="329">
        <f t="shared" si="4"/>
        <v>115708</v>
      </c>
      <c r="J36" s="25">
        <f t="shared" si="2"/>
        <v>1344797.8347145964</v>
      </c>
      <c r="K36" s="377"/>
      <c r="L36" s="378"/>
      <c r="M36" s="46"/>
      <c r="N36" s="46"/>
      <c r="O36" s="46"/>
      <c r="P36" s="46"/>
    </row>
    <row r="37" spans="1:16" ht="15.5">
      <c r="A37" s="341">
        <v>32</v>
      </c>
      <c r="B37" s="39" t="s">
        <v>34</v>
      </c>
      <c r="C37" s="356">
        <f>IIN_ienemumi!D42</f>
        <v>891620.17701916653</v>
      </c>
      <c r="D37" s="356">
        <f>IIN_ienemumi!F42</f>
        <v>22122.856150634983</v>
      </c>
      <c r="E37" s="403">
        <v>151986</v>
      </c>
      <c r="F37" s="201">
        <v>2278</v>
      </c>
      <c r="G37" s="201">
        <v>24</v>
      </c>
      <c r="H37" s="335">
        <v>5172</v>
      </c>
      <c r="I37" s="329">
        <f t="shared" si="4"/>
        <v>159460</v>
      </c>
      <c r="J37" s="25">
        <f t="shared" si="2"/>
        <v>1073203.0331698013</v>
      </c>
      <c r="K37" s="377"/>
      <c r="L37" s="378"/>
      <c r="M37" s="46"/>
      <c r="N37" s="46"/>
      <c r="O37" s="46"/>
      <c r="P37" s="46"/>
    </row>
    <row r="38" spans="1:16" ht="15.5">
      <c r="A38" s="341">
        <v>33</v>
      </c>
      <c r="B38" s="39" t="s">
        <v>35</v>
      </c>
      <c r="C38" s="356">
        <f>IIN_ienemumi!D43</f>
        <v>2489295.305117256</v>
      </c>
      <c r="D38" s="356">
        <f>IIN_ienemumi!F43</f>
        <v>61764.32899451565</v>
      </c>
      <c r="E38" s="403">
        <v>315752</v>
      </c>
      <c r="F38" s="201">
        <v>13443</v>
      </c>
      <c r="G38" s="201">
        <v>970</v>
      </c>
      <c r="H38" s="335">
        <v>13513</v>
      </c>
      <c r="I38" s="329">
        <f t="shared" si="4"/>
        <v>343678</v>
      </c>
      <c r="J38" s="25">
        <f t="shared" si="2"/>
        <v>2894737.6341117718</v>
      </c>
      <c r="K38" s="377"/>
      <c r="L38" s="378"/>
      <c r="M38" s="46"/>
      <c r="N38" s="46"/>
      <c r="O38" s="46"/>
      <c r="P38" s="46"/>
    </row>
    <row r="39" spans="1:16" ht="15.5">
      <c r="A39" s="341">
        <v>34</v>
      </c>
      <c r="B39" s="39" t="s">
        <v>36</v>
      </c>
      <c r="C39" s="356">
        <f>IIN_ienemumi!D44</f>
        <v>7745504.2776388256</v>
      </c>
      <c r="D39" s="356">
        <f>IIN_ienemumi!F44</f>
        <v>192181.24641502835</v>
      </c>
      <c r="E39" s="403">
        <v>768725</v>
      </c>
      <c r="F39" s="201">
        <v>100607</v>
      </c>
      <c r="G39" s="201">
        <v>33202</v>
      </c>
      <c r="H39" s="335">
        <v>56645</v>
      </c>
      <c r="I39" s="329">
        <f t="shared" si="4"/>
        <v>959179</v>
      </c>
      <c r="J39" s="25">
        <f t="shared" si="2"/>
        <v>8896864.524053853</v>
      </c>
      <c r="K39" s="377"/>
      <c r="L39" s="378"/>
      <c r="M39" s="46"/>
      <c r="N39" s="46"/>
      <c r="O39" s="46"/>
      <c r="P39" s="46"/>
    </row>
    <row r="40" spans="1:16" ht="15.5">
      <c r="A40" s="341">
        <v>35</v>
      </c>
      <c r="B40" s="39" t="s">
        <v>37</v>
      </c>
      <c r="C40" s="356">
        <f>IIN_ienemumi!D45</f>
        <v>13080630.467129735</v>
      </c>
      <c r="D40" s="356">
        <f>IIN_ienemumi!F45</f>
        <v>324556.25572693138</v>
      </c>
      <c r="E40" s="403">
        <v>1476421</v>
      </c>
      <c r="F40" s="201">
        <v>251669</v>
      </c>
      <c r="G40" s="201">
        <v>24965</v>
      </c>
      <c r="H40" s="335">
        <v>94090</v>
      </c>
      <c r="I40" s="329">
        <f t="shared" si="4"/>
        <v>1847145</v>
      </c>
      <c r="J40" s="25">
        <f t="shared" si="2"/>
        <v>15252331.722856667</v>
      </c>
      <c r="K40" s="377"/>
      <c r="L40" s="378"/>
      <c r="M40" s="46"/>
      <c r="N40" s="46"/>
      <c r="O40" s="46"/>
      <c r="P40" s="46"/>
    </row>
    <row r="41" spans="1:16" ht="15.5">
      <c r="A41" s="341">
        <v>36</v>
      </c>
      <c r="B41" s="39" t="s">
        <v>38</v>
      </c>
      <c r="C41" s="356">
        <f>IIN_ienemumi!D46</f>
        <v>1946489.8528211641</v>
      </c>
      <c r="D41" s="356">
        <f>IIN_ienemumi!F46</f>
        <v>48296.25452913859</v>
      </c>
      <c r="E41" s="403">
        <v>189840</v>
      </c>
      <c r="F41" s="201">
        <v>18281</v>
      </c>
      <c r="G41" s="201">
        <v>1048</v>
      </c>
      <c r="H41" s="335">
        <v>11437</v>
      </c>
      <c r="I41" s="329">
        <f t="shared" si="4"/>
        <v>220606</v>
      </c>
      <c r="J41" s="25">
        <f t="shared" si="2"/>
        <v>2215392.1073503029</v>
      </c>
      <c r="K41" s="377"/>
      <c r="L41" s="378"/>
      <c r="M41" s="46"/>
      <c r="N41" s="46"/>
      <c r="O41" s="46"/>
      <c r="P41" s="46"/>
    </row>
    <row r="42" spans="1:16" ht="15.5">
      <c r="A42" s="341">
        <v>37</v>
      </c>
      <c r="B42" s="39" t="s">
        <v>39</v>
      </c>
      <c r="C42" s="356">
        <f>IIN_ienemumi!D47</f>
        <v>1355474.9581498345</v>
      </c>
      <c r="D42" s="356">
        <f>IIN_ienemumi!F47</f>
        <v>33632.008659997111</v>
      </c>
      <c r="E42" s="403">
        <v>231666</v>
      </c>
      <c r="F42" s="201">
        <v>8338</v>
      </c>
      <c r="G42" s="201">
        <v>10755</v>
      </c>
      <c r="H42" s="335">
        <v>7114</v>
      </c>
      <c r="I42" s="329">
        <f t="shared" si="4"/>
        <v>257873</v>
      </c>
      <c r="J42" s="25">
        <f t="shared" si="2"/>
        <v>1646979.9668098316</v>
      </c>
      <c r="K42" s="377"/>
      <c r="L42" s="378"/>
      <c r="M42" s="46"/>
      <c r="N42" s="46"/>
      <c r="O42" s="46"/>
      <c r="P42" s="46"/>
    </row>
    <row r="43" spans="1:16" ht="15.5">
      <c r="A43" s="341">
        <v>38</v>
      </c>
      <c r="B43" s="39" t="s">
        <v>40</v>
      </c>
      <c r="C43" s="356">
        <f>IIN_ienemumi!D48</f>
        <v>5026285.8529184014</v>
      </c>
      <c r="D43" s="356">
        <f>IIN_ienemumi!F48</f>
        <v>124712.0710837112</v>
      </c>
      <c r="E43" s="403">
        <v>605836</v>
      </c>
      <c r="F43" s="201">
        <v>87991</v>
      </c>
      <c r="G43" s="201">
        <v>15558</v>
      </c>
      <c r="H43" s="335">
        <v>95598</v>
      </c>
      <c r="I43" s="329">
        <f t="shared" si="4"/>
        <v>804983</v>
      </c>
      <c r="J43" s="25">
        <f t="shared" si="2"/>
        <v>5955980.9240021128</v>
      </c>
      <c r="K43" s="377"/>
      <c r="L43" s="378"/>
      <c r="M43" s="46"/>
      <c r="N43" s="46"/>
      <c r="O43" s="46"/>
      <c r="P43" s="46"/>
    </row>
    <row r="44" spans="1:16" ht="15.5">
      <c r="A44" s="341">
        <v>39</v>
      </c>
      <c r="B44" s="39" t="s">
        <v>41</v>
      </c>
      <c r="C44" s="356">
        <f>IIN_ienemumi!D49</f>
        <v>1351922.5304901726</v>
      </c>
      <c r="D44" s="356">
        <f>IIN_ienemumi!F49</f>
        <v>33543.865919258584</v>
      </c>
      <c r="E44" s="403">
        <v>139218</v>
      </c>
      <c r="F44" s="201">
        <v>20422</v>
      </c>
      <c r="G44" s="201">
        <v>5444</v>
      </c>
      <c r="H44" s="335">
        <v>7917</v>
      </c>
      <c r="I44" s="329">
        <f t="shared" si="4"/>
        <v>173001</v>
      </c>
      <c r="J44" s="25">
        <f t="shared" si="2"/>
        <v>1558467.3964094312</v>
      </c>
      <c r="K44" s="377"/>
      <c r="L44" s="378"/>
      <c r="M44" s="46"/>
      <c r="N44" s="46"/>
      <c r="O44" s="46"/>
      <c r="P44" s="46"/>
    </row>
    <row r="45" spans="1:16" ht="15.5">
      <c r="A45" s="341">
        <v>40</v>
      </c>
      <c r="B45" s="39" t="s">
        <v>42</v>
      </c>
      <c r="C45" s="356">
        <f>IIN_ienemumi!D50</f>
        <v>10938182.708339987</v>
      </c>
      <c r="D45" s="356">
        <f>IIN_ienemumi!F50</f>
        <v>271397.89883957134</v>
      </c>
      <c r="E45" s="403">
        <v>1162994</v>
      </c>
      <c r="F45" s="201">
        <v>310939</v>
      </c>
      <c r="G45" s="201">
        <v>7709</v>
      </c>
      <c r="H45" s="335">
        <v>272133</v>
      </c>
      <c r="I45" s="329">
        <f t="shared" si="4"/>
        <v>1753775</v>
      </c>
      <c r="J45" s="25">
        <f t="shared" si="2"/>
        <v>12963355.607179558</v>
      </c>
      <c r="K45" s="377"/>
      <c r="L45" s="378"/>
      <c r="M45" s="46"/>
      <c r="N45" s="46"/>
      <c r="O45" s="46"/>
      <c r="P45" s="46"/>
    </row>
    <row r="46" spans="1:16" ht="15.5">
      <c r="A46" s="341">
        <v>41</v>
      </c>
      <c r="B46" s="39" t="s">
        <v>43</v>
      </c>
      <c r="C46" s="356">
        <f>IIN_ienemumi!D51</f>
        <v>4983683.2969702426</v>
      </c>
      <c r="D46" s="356">
        <f>IIN_ienemumi!F51</f>
        <v>123655.01759705572</v>
      </c>
      <c r="E46" s="403">
        <v>435341</v>
      </c>
      <c r="F46" s="201">
        <v>80694</v>
      </c>
      <c r="G46" s="201">
        <v>25830</v>
      </c>
      <c r="H46" s="335">
        <v>42939</v>
      </c>
      <c r="I46" s="329">
        <f t="shared" si="4"/>
        <v>584804</v>
      </c>
      <c r="J46" s="25">
        <f t="shared" si="2"/>
        <v>5692142.3145672986</v>
      </c>
      <c r="K46" s="377"/>
      <c r="L46" s="378"/>
      <c r="M46" s="46"/>
      <c r="N46" s="46"/>
      <c r="O46" s="46"/>
      <c r="P46" s="46"/>
    </row>
    <row r="47" spans="1:16" ht="15.5">
      <c r="A47" s="341">
        <v>42</v>
      </c>
      <c r="B47" s="39" t="s">
        <v>44</v>
      </c>
      <c r="C47" s="356">
        <f>IIN_ienemumi!D52</f>
        <v>10461076.756509809</v>
      </c>
      <c r="D47" s="356">
        <f>IIN_ienemumi!F52</f>
        <v>259559.95863476608</v>
      </c>
      <c r="E47" s="403">
        <v>833764</v>
      </c>
      <c r="F47" s="201">
        <v>127571</v>
      </c>
      <c r="G47" s="201">
        <v>10259</v>
      </c>
      <c r="H47" s="335">
        <v>61136</v>
      </c>
      <c r="I47" s="329">
        <f t="shared" si="4"/>
        <v>1032730</v>
      </c>
      <c r="J47" s="25">
        <f t="shared" si="2"/>
        <v>11753366.715144575</v>
      </c>
      <c r="K47" s="377"/>
      <c r="L47" s="378"/>
      <c r="M47" s="46"/>
      <c r="N47" s="46"/>
      <c r="O47" s="46"/>
      <c r="P47" s="46"/>
    </row>
    <row r="48" spans="1:16" ht="15.5">
      <c r="A48" s="341">
        <v>43</v>
      </c>
      <c r="B48" s="39" t="s">
        <v>45</v>
      </c>
      <c r="C48" s="356">
        <f>IIN_ienemumi!D53</f>
        <v>5498058.225009081</v>
      </c>
      <c r="D48" s="356">
        <f>IIN_ienemumi!F53</f>
        <v>136417.67464968076</v>
      </c>
      <c r="E48" s="403">
        <v>390945</v>
      </c>
      <c r="F48" s="201">
        <v>87493</v>
      </c>
      <c r="G48" s="201">
        <v>16107</v>
      </c>
      <c r="H48" s="335">
        <v>49588</v>
      </c>
      <c r="I48" s="329">
        <f t="shared" si="4"/>
        <v>544133</v>
      </c>
      <c r="J48" s="25">
        <f t="shared" si="2"/>
        <v>6178608.8996587619</v>
      </c>
      <c r="K48" s="377"/>
      <c r="L48" s="378"/>
      <c r="M48" s="46"/>
      <c r="N48" s="46"/>
      <c r="O48" s="46"/>
      <c r="P48" s="46"/>
    </row>
    <row r="49" spans="1:16" ht="15.5">
      <c r="A49" s="341">
        <v>44</v>
      </c>
      <c r="B49" s="39" t="s">
        <v>46</v>
      </c>
      <c r="C49" s="356">
        <f>IIN_ienemumi!D54</f>
        <v>9634035.3409612458</v>
      </c>
      <c r="D49" s="356">
        <f>IIN_ienemumi!F54</f>
        <v>239039.42899851821</v>
      </c>
      <c r="E49" s="403">
        <v>425198</v>
      </c>
      <c r="F49" s="201">
        <v>57290</v>
      </c>
      <c r="G49" s="201">
        <v>11157</v>
      </c>
      <c r="H49" s="335">
        <v>121470</v>
      </c>
      <c r="I49" s="329">
        <f t="shared" si="4"/>
        <v>615115</v>
      </c>
      <c r="J49" s="25">
        <f t="shared" si="2"/>
        <v>10488189.769959765</v>
      </c>
      <c r="K49" s="377"/>
      <c r="L49" s="378"/>
      <c r="M49" s="46"/>
      <c r="N49" s="46"/>
      <c r="O49" s="46"/>
      <c r="P49" s="46"/>
    </row>
    <row r="50" spans="1:16" ht="15.5">
      <c r="A50" s="341">
        <v>45</v>
      </c>
      <c r="B50" s="39" t="s">
        <v>47</v>
      </c>
      <c r="C50" s="356">
        <f>IIN_ienemumi!D55</f>
        <v>5177864.3834583173</v>
      </c>
      <c r="D50" s="356">
        <f>IIN_ienemumi!F55</f>
        <v>128473.03355751927</v>
      </c>
      <c r="E50" s="403">
        <v>217691</v>
      </c>
      <c r="F50" s="201">
        <v>149057</v>
      </c>
      <c r="G50" s="201">
        <v>26142</v>
      </c>
      <c r="H50" s="335">
        <v>63061</v>
      </c>
      <c r="I50" s="329">
        <f t="shared" si="4"/>
        <v>455951</v>
      </c>
      <c r="J50" s="25">
        <f t="shared" si="2"/>
        <v>5762288.4170158366</v>
      </c>
      <c r="K50" s="377"/>
      <c r="L50" s="378"/>
      <c r="M50" s="46"/>
      <c r="N50" s="46"/>
      <c r="O50" s="46"/>
      <c r="P50" s="46"/>
    </row>
    <row r="51" spans="1:16" ht="15.5">
      <c r="A51" s="341">
        <v>46</v>
      </c>
      <c r="B51" s="39" t="s">
        <v>48</v>
      </c>
      <c r="C51" s="356">
        <f>IIN_ienemumi!D56</f>
        <v>2890967.3776159165</v>
      </c>
      <c r="D51" s="356">
        <f>IIN_ienemumi!F56</f>
        <v>71730.6057888824</v>
      </c>
      <c r="E51" s="403">
        <v>257046</v>
      </c>
      <c r="F51" s="201">
        <v>65475</v>
      </c>
      <c r="G51" s="201">
        <v>16733</v>
      </c>
      <c r="H51" s="335">
        <v>14435</v>
      </c>
      <c r="I51" s="329">
        <f t="shared" si="4"/>
        <v>353689</v>
      </c>
      <c r="J51" s="25">
        <f t="shared" si="2"/>
        <v>3316386.9834047989</v>
      </c>
      <c r="K51" s="377"/>
      <c r="L51" s="378"/>
      <c r="M51" s="46"/>
      <c r="N51" s="46"/>
      <c r="O51" s="46"/>
      <c r="P51" s="46"/>
    </row>
    <row r="52" spans="1:16" ht="15.5">
      <c r="A52" s="341">
        <v>47</v>
      </c>
      <c r="B52" s="39" t="s">
        <v>49</v>
      </c>
      <c r="C52" s="356">
        <f>IIN_ienemumi!D57</f>
        <v>2656587.646733447</v>
      </c>
      <c r="D52" s="356">
        <f>IIN_ienemumi!F57</f>
        <v>65915.182131387075</v>
      </c>
      <c r="E52" s="403">
        <v>231906</v>
      </c>
      <c r="F52" s="201">
        <v>19443</v>
      </c>
      <c r="G52" s="201">
        <v>362</v>
      </c>
      <c r="H52" s="335">
        <v>15287</v>
      </c>
      <c r="I52" s="329">
        <f t="shared" si="4"/>
        <v>266998</v>
      </c>
      <c r="J52" s="25">
        <f t="shared" si="2"/>
        <v>2989500.8288648343</v>
      </c>
      <c r="K52" s="377"/>
      <c r="L52" s="378"/>
      <c r="M52" s="46"/>
      <c r="N52" s="46"/>
      <c r="O52" s="46"/>
      <c r="P52" s="46"/>
    </row>
    <row r="53" spans="1:16" ht="15.5">
      <c r="A53" s="341">
        <v>48</v>
      </c>
      <c r="B53" s="39" t="s">
        <v>50</v>
      </c>
      <c r="C53" s="356">
        <f>IIN_ienemumi!D58</f>
        <v>1083659.0726211243</v>
      </c>
      <c r="D53" s="356">
        <f>IIN_ienemumi!F58</f>
        <v>26887.720127729121</v>
      </c>
      <c r="E53" s="403">
        <v>93341</v>
      </c>
      <c r="F53" s="201">
        <v>7452</v>
      </c>
      <c r="G53" s="201">
        <v>1474</v>
      </c>
      <c r="H53" s="335">
        <v>6070</v>
      </c>
      <c r="I53" s="329">
        <f t="shared" si="4"/>
        <v>108337</v>
      </c>
      <c r="J53" s="25">
        <f t="shared" si="2"/>
        <v>1218883.7927488536</v>
      </c>
      <c r="K53" s="377"/>
      <c r="L53" s="378"/>
      <c r="M53" s="46"/>
      <c r="N53" s="46"/>
      <c r="O53" s="46"/>
      <c r="P53" s="46"/>
    </row>
    <row r="54" spans="1:16" ht="15.5">
      <c r="A54" s="341">
        <v>49</v>
      </c>
      <c r="B54" s="39" t="s">
        <v>51</v>
      </c>
      <c r="C54" s="356">
        <f>IIN_ienemumi!D59</f>
        <v>1347858.803193107</v>
      </c>
      <c r="D54" s="356">
        <f>IIN_ienemumi!F59</f>
        <v>33443.036825496994</v>
      </c>
      <c r="E54" s="403">
        <v>219193</v>
      </c>
      <c r="F54" s="201">
        <v>5435</v>
      </c>
      <c r="G54" s="201">
        <v>2729</v>
      </c>
      <c r="H54" s="335">
        <v>5379</v>
      </c>
      <c r="I54" s="329">
        <f t="shared" si="4"/>
        <v>232736</v>
      </c>
      <c r="J54" s="25">
        <f t="shared" si="2"/>
        <v>1614037.840018604</v>
      </c>
      <c r="K54" s="377"/>
      <c r="L54" s="378"/>
      <c r="M54" s="46"/>
      <c r="N54" s="46"/>
      <c r="O54" s="46"/>
      <c r="P54" s="46"/>
    </row>
    <row r="55" spans="1:16" ht="15.5">
      <c r="A55" s="341">
        <v>50</v>
      </c>
      <c r="B55" s="39" t="s">
        <v>52</v>
      </c>
      <c r="C55" s="356">
        <f>IIN_ienemumi!D60</f>
        <v>1894736.6704846388</v>
      </c>
      <c r="D55" s="356">
        <f>IIN_ienemumi!F60</f>
        <v>47012.155943576945</v>
      </c>
      <c r="E55" s="403">
        <v>325677</v>
      </c>
      <c r="F55" s="201">
        <v>8125</v>
      </c>
      <c r="G55" s="201">
        <v>346</v>
      </c>
      <c r="H55" s="335">
        <v>8773</v>
      </c>
      <c r="I55" s="329">
        <f t="shared" si="4"/>
        <v>342921</v>
      </c>
      <c r="J55" s="25">
        <f t="shared" si="2"/>
        <v>2284669.826428216</v>
      </c>
      <c r="K55" s="377"/>
      <c r="L55" s="378"/>
      <c r="M55" s="46"/>
      <c r="N55" s="46"/>
      <c r="O55" s="46"/>
      <c r="P55" s="46"/>
    </row>
    <row r="56" spans="1:16" ht="15.5">
      <c r="A56" s="341">
        <v>51</v>
      </c>
      <c r="B56" s="39" t="s">
        <v>53</v>
      </c>
      <c r="C56" s="356">
        <f>IIN_ienemumi!D61</f>
        <v>12405218.469193593</v>
      </c>
      <c r="D56" s="356">
        <f>IIN_ienemumi!F61</f>
        <v>307797.95117318293</v>
      </c>
      <c r="E56" s="403">
        <v>2295726</v>
      </c>
      <c r="F56" s="201">
        <v>78021</v>
      </c>
      <c r="G56" s="201">
        <v>35374</v>
      </c>
      <c r="H56" s="335">
        <v>89851</v>
      </c>
      <c r="I56" s="329">
        <f t="shared" si="4"/>
        <v>2498972</v>
      </c>
      <c r="J56" s="25">
        <f t="shared" si="2"/>
        <v>15211988.420366775</v>
      </c>
      <c r="K56" s="377"/>
      <c r="L56" s="378"/>
      <c r="M56" s="46"/>
      <c r="N56" s="46"/>
      <c r="O56" s="46"/>
      <c r="P56" s="46"/>
    </row>
    <row r="57" spans="1:16" ht="15.5">
      <c r="A57" s="341">
        <v>52</v>
      </c>
      <c r="B57" s="39" t="s">
        <v>54</v>
      </c>
      <c r="C57" s="356">
        <f>IIN_ienemumi!D62</f>
        <v>3756738.1375173135</v>
      </c>
      <c r="D57" s="356">
        <f>IIN_ienemumi!F62</f>
        <v>93212.086888555627</v>
      </c>
      <c r="E57" s="403">
        <v>464790</v>
      </c>
      <c r="F57" s="201">
        <v>32760</v>
      </c>
      <c r="G57" s="201">
        <v>10526</v>
      </c>
      <c r="H57" s="335">
        <v>24997</v>
      </c>
      <c r="I57" s="329">
        <f t="shared" si="4"/>
        <v>533073</v>
      </c>
      <c r="J57" s="25">
        <f t="shared" si="2"/>
        <v>4383023.2244058689</v>
      </c>
      <c r="K57" s="377"/>
      <c r="L57" s="378"/>
      <c r="M57" s="46"/>
      <c r="N57" s="46"/>
      <c r="O57" s="46"/>
      <c r="P57" s="46"/>
    </row>
    <row r="58" spans="1:16" ht="15.5">
      <c r="A58" s="341">
        <v>53</v>
      </c>
      <c r="B58" s="39" t="s">
        <v>55</v>
      </c>
      <c r="C58" s="356">
        <f>IIN_ienemumi!D63</f>
        <v>2026384.0817394212</v>
      </c>
      <c r="D58" s="356">
        <f>IIN_ienemumi!F63</f>
        <v>50278.588015055779</v>
      </c>
      <c r="E58" s="403">
        <v>237208</v>
      </c>
      <c r="F58" s="201">
        <v>9456</v>
      </c>
      <c r="G58" s="201">
        <v>869</v>
      </c>
      <c r="H58" s="335">
        <v>10113</v>
      </c>
      <c r="I58" s="329">
        <f t="shared" si="4"/>
        <v>257646</v>
      </c>
      <c r="J58" s="25">
        <f t="shared" si="2"/>
        <v>2334308.6697544772</v>
      </c>
      <c r="K58" s="377"/>
      <c r="L58" s="378"/>
      <c r="M58" s="46"/>
      <c r="N58" s="46"/>
      <c r="O58" s="46"/>
      <c r="P58" s="46"/>
    </row>
    <row r="59" spans="1:16" ht="15.5">
      <c r="A59" s="341">
        <v>54</v>
      </c>
      <c r="B59" s="39" t="s">
        <v>56</v>
      </c>
      <c r="C59" s="356">
        <f>IIN_ienemumi!D64</f>
        <v>3419477.7816607957</v>
      </c>
      <c r="D59" s="356">
        <f>IIN_ienemumi!F64</f>
        <v>84843.99189672897</v>
      </c>
      <c r="E59" s="403">
        <v>290950</v>
      </c>
      <c r="F59" s="201">
        <v>46752</v>
      </c>
      <c r="G59" s="201">
        <v>1316</v>
      </c>
      <c r="H59" s="335">
        <v>23334</v>
      </c>
      <c r="I59" s="329">
        <f t="shared" si="4"/>
        <v>362352</v>
      </c>
      <c r="J59" s="25">
        <f t="shared" si="2"/>
        <v>3866673.7735575247</v>
      </c>
      <c r="K59" s="377"/>
      <c r="L59" s="378"/>
      <c r="M59" s="46"/>
      <c r="N59" s="46"/>
      <c r="O59" s="46"/>
      <c r="P59" s="46"/>
    </row>
    <row r="60" spans="1:16" ht="15.5">
      <c r="A60" s="341">
        <v>55</v>
      </c>
      <c r="B60" s="39" t="s">
        <v>57</v>
      </c>
      <c r="C60" s="356">
        <f>IIN_ienemumi!D65</f>
        <v>2936475.5456254478</v>
      </c>
      <c r="D60" s="356">
        <f>IIN_ienemumi!F65</f>
        <v>72859.753244831169</v>
      </c>
      <c r="E60" s="403">
        <v>198050</v>
      </c>
      <c r="F60" s="201">
        <v>21243</v>
      </c>
      <c r="G60" s="201">
        <v>11234</v>
      </c>
      <c r="H60" s="335">
        <v>17504</v>
      </c>
      <c r="I60" s="329">
        <f t="shared" si="4"/>
        <v>248031</v>
      </c>
      <c r="J60" s="25">
        <f t="shared" si="2"/>
        <v>3257366.298870279</v>
      </c>
      <c r="K60" s="377"/>
      <c r="L60" s="378"/>
      <c r="M60" s="46"/>
      <c r="N60" s="46"/>
      <c r="O60" s="46"/>
      <c r="P60" s="46"/>
    </row>
    <row r="61" spans="1:16" ht="15.5">
      <c r="A61" s="341">
        <v>56</v>
      </c>
      <c r="B61" s="39" t="s">
        <v>58</v>
      </c>
      <c r="C61" s="356">
        <f>IIN_ienemumi!D66</f>
        <v>5587647.3708293224</v>
      </c>
      <c r="D61" s="356">
        <f>IIN_ienemumi!F66</f>
        <v>138640.55815627152</v>
      </c>
      <c r="E61" s="403">
        <v>433471</v>
      </c>
      <c r="F61" s="201">
        <v>61025</v>
      </c>
      <c r="G61" s="201">
        <v>3039</v>
      </c>
      <c r="H61" s="335">
        <v>37425</v>
      </c>
      <c r="I61" s="329">
        <f t="shared" si="4"/>
        <v>534960</v>
      </c>
      <c r="J61" s="25">
        <f t="shared" si="2"/>
        <v>6261247.9289855938</v>
      </c>
      <c r="K61" s="377"/>
      <c r="L61" s="378"/>
      <c r="M61" s="46"/>
      <c r="N61" s="46"/>
      <c r="O61" s="46"/>
      <c r="P61" s="46"/>
    </row>
    <row r="62" spans="1:16" ht="15.5">
      <c r="A62" s="341">
        <v>57</v>
      </c>
      <c r="B62" s="39" t="s">
        <v>59</v>
      </c>
      <c r="C62" s="356">
        <f>IIN_ienemumi!D67</f>
        <v>3140959.9758809251</v>
      </c>
      <c r="D62" s="356">
        <f>IIN_ienemumi!F67</f>
        <v>77933.415497193171</v>
      </c>
      <c r="E62" s="403">
        <v>249250</v>
      </c>
      <c r="F62" s="201">
        <v>33611</v>
      </c>
      <c r="G62" s="201">
        <v>72510</v>
      </c>
      <c r="H62" s="335">
        <v>24584</v>
      </c>
      <c r="I62" s="329">
        <f t="shared" si="4"/>
        <v>379955</v>
      </c>
      <c r="J62" s="25">
        <f t="shared" si="2"/>
        <v>3598848.3913781182</v>
      </c>
      <c r="K62" s="377"/>
      <c r="L62" s="378"/>
      <c r="M62" s="46"/>
      <c r="N62" s="46"/>
      <c r="O62" s="46"/>
      <c r="P62" s="46"/>
    </row>
    <row r="63" spans="1:16" ht="15.5">
      <c r="A63" s="341">
        <v>58</v>
      </c>
      <c r="B63" s="39" t="s">
        <v>60</v>
      </c>
      <c r="C63" s="356">
        <f>IIN_ienemumi!D68</f>
        <v>2380223.9461164372</v>
      </c>
      <c r="D63" s="356">
        <f>IIN_ienemumi!F68</f>
        <v>59058.053331938849</v>
      </c>
      <c r="E63" s="403">
        <v>342523</v>
      </c>
      <c r="F63" s="201">
        <v>13310</v>
      </c>
      <c r="G63" s="201">
        <v>35113</v>
      </c>
      <c r="H63" s="335">
        <v>11550</v>
      </c>
      <c r="I63" s="329">
        <f t="shared" si="4"/>
        <v>402496</v>
      </c>
      <c r="J63" s="25">
        <f t="shared" si="2"/>
        <v>2841777.9994483762</v>
      </c>
      <c r="K63" s="377"/>
      <c r="L63" s="378"/>
      <c r="M63" s="46"/>
      <c r="N63" s="46"/>
      <c r="O63" s="46"/>
      <c r="P63" s="46"/>
    </row>
    <row r="64" spans="1:16" ht="15.5">
      <c r="A64" s="341">
        <v>59</v>
      </c>
      <c r="B64" s="39" t="s">
        <v>61</v>
      </c>
      <c r="C64" s="356">
        <f>IIN_ienemumi!D69</f>
        <v>10392706.928155499</v>
      </c>
      <c r="D64" s="356">
        <f>IIN_ienemumi!F69</f>
        <v>257863.56826955176</v>
      </c>
      <c r="E64" s="403">
        <v>1109794</v>
      </c>
      <c r="F64" s="201">
        <v>211923</v>
      </c>
      <c r="G64" s="201">
        <v>10150</v>
      </c>
      <c r="H64" s="335">
        <v>82334</v>
      </c>
      <c r="I64" s="329">
        <f t="shared" si="4"/>
        <v>1414201</v>
      </c>
      <c r="J64" s="25">
        <f t="shared" si="2"/>
        <v>12064771.496425051</v>
      </c>
      <c r="K64" s="377"/>
      <c r="L64" s="378"/>
      <c r="M64" s="46"/>
      <c r="N64" s="46"/>
      <c r="O64" s="46"/>
      <c r="P64" s="46"/>
    </row>
    <row r="65" spans="1:16" ht="15.5">
      <c r="A65" s="341">
        <v>60</v>
      </c>
      <c r="B65" s="39" t="s">
        <v>62</v>
      </c>
      <c r="C65" s="356">
        <f>IIN_ienemumi!D70</f>
        <v>3557586.9626888973</v>
      </c>
      <c r="D65" s="356">
        <f>IIN_ienemumi!F70</f>
        <v>88270.753228197806</v>
      </c>
      <c r="E65" s="403">
        <v>289754</v>
      </c>
      <c r="F65" s="201">
        <v>38350</v>
      </c>
      <c r="G65" s="201">
        <v>3222</v>
      </c>
      <c r="H65" s="335">
        <v>32425</v>
      </c>
      <c r="I65" s="329">
        <f t="shared" si="4"/>
        <v>363751</v>
      </c>
      <c r="J65" s="25">
        <f t="shared" si="2"/>
        <v>4009608.7159170951</v>
      </c>
      <c r="K65" s="377"/>
      <c r="L65" s="378"/>
      <c r="M65" s="46"/>
      <c r="N65" s="46"/>
      <c r="O65" s="46"/>
      <c r="P65" s="46"/>
    </row>
    <row r="66" spans="1:16" ht="15.5">
      <c r="A66" s="341">
        <v>61</v>
      </c>
      <c r="B66" s="39" t="s">
        <v>63</v>
      </c>
      <c r="C66" s="356">
        <f>IIN_ienemumi!D71</f>
        <v>22037064.720641743</v>
      </c>
      <c r="D66" s="356">
        <f>IIN_ienemumi!F71</f>
        <v>546783.06454084476</v>
      </c>
      <c r="E66" s="197">
        <v>1290635</v>
      </c>
      <c r="F66" s="201">
        <v>648019</v>
      </c>
      <c r="G66" s="201">
        <v>3246</v>
      </c>
      <c r="H66" s="335">
        <v>368686</v>
      </c>
      <c r="I66" s="329">
        <f t="shared" si="4"/>
        <v>2310586</v>
      </c>
      <c r="J66" s="25">
        <f t="shared" si="2"/>
        <v>24894433.785182588</v>
      </c>
      <c r="K66" s="377"/>
      <c r="L66" s="378"/>
      <c r="M66" s="46"/>
      <c r="N66" s="46"/>
      <c r="O66" s="46"/>
      <c r="P66" s="46"/>
    </row>
    <row r="67" spans="1:16" ht="15.5">
      <c r="A67" s="341">
        <v>62</v>
      </c>
      <c r="B67" s="39" t="s">
        <v>64</v>
      </c>
      <c r="C67" s="356">
        <f>IIN_ienemumi!D72</f>
        <v>6401595.7154547097</v>
      </c>
      <c r="D67" s="356">
        <f>IIN_ienemumi!F72</f>
        <v>158836.22286452749</v>
      </c>
      <c r="E67" s="197">
        <v>343405</v>
      </c>
      <c r="F67" s="201">
        <v>74879</v>
      </c>
      <c r="G67" s="201">
        <v>7072</v>
      </c>
      <c r="H67" s="335">
        <v>60854</v>
      </c>
      <c r="I67" s="329">
        <f t="shared" si="4"/>
        <v>486210</v>
      </c>
      <c r="J67" s="25">
        <f t="shared" si="2"/>
        <v>7046641.938319237</v>
      </c>
      <c r="K67" s="377"/>
      <c r="L67" s="378"/>
      <c r="M67" s="46"/>
      <c r="N67" s="46"/>
      <c r="O67" s="46"/>
      <c r="P67" s="46"/>
    </row>
    <row r="68" spans="1:16" ht="15.5">
      <c r="A68" s="341">
        <v>63</v>
      </c>
      <c r="B68" s="39" t="s">
        <v>65</v>
      </c>
      <c r="C68" s="356">
        <f>IIN_ienemumi!D73</f>
        <v>1782789.8753222486</v>
      </c>
      <c r="D68" s="356">
        <f>IIN_ienemumi!F73</f>
        <v>44234.535035331261</v>
      </c>
      <c r="E68" s="197">
        <v>88469</v>
      </c>
      <c r="F68" s="201">
        <v>27133</v>
      </c>
      <c r="G68" s="201">
        <v>14181</v>
      </c>
      <c r="H68" s="335">
        <v>13478</v>
      </c>
      <c r="I68" s="329">
        <f t="shared" si="4"/>
        <v>143261</v>
      </c>
      <c r="J68" s="25">
        <f t="shared" si="2"/>
        <v>1970285.4103575798</v>
      </c>
      <c r="K68" s="377"/>
      <c r="L68" s="378"/>
      <c r="M68" s="46"/>
      <c r="N68" s="46"/>
      <c r="O68" s="46"/>
      <c r="P68" s="46"/>
    </row>
    <row r="69" spans="1:16" ht="15.5">
      <c r="A69" s="341">
        <v>64</v>
      </c>
      <c r="B69" s="39" t="s">
        <v>66</v>
      </c>
      <c r="C69" s="356">
        <f>IIN_ienemumi!D74</f>
        <v>8700310.730770478</v>
      </c>
      <c r="D69" s="356">
        <f>IIN_ienemumi!F74</f>
        <v>215871.87877032947</v>
      </c>
      <c r="E69" s="197">
        <v>813033</v>
      </c>
      <c r="F69" s="201">
        <v>147474</v>
      </c>
      <c r="G69" s="201">
        <v>9455</v>
      </c>
      <c r="H69" s="335">
        <v>108490</v>
      </c>
      <c r="I69" s="329">
        <f t="shared" si="4"/>
        <v>1078452</v>
      </c>
      <c r="J69" s="25">
        <f t="shared" si="2"/>
        <v>9994634.6095408071</v>
      </c>
      <c r="K69" s="377"/>
      <c r="L69" s="378"/>
      <c r="M69" s="46"/>
      <c r="N69" s="46"/>
      <c r="O69" s="46"/>
      <c r="P69" s="46"/>
    </row>
    <row r="70" spans="1:16" ht="15.5">
      <c r="A70" s="341">
        <v>65</v>
      </c>
      <c r="B70" s="39" t="s">
        <v>67</v>
      </c>
      <c r="C70" s="356">
        <f>IIN_ienemumi!D75</f>
        <v>4997953.2488982687</v>
      </c>
      <c r="D70" s="356">
        <f>IIN_ienemumi!F75</f>
        <v>124009.08326528184</v>
      </c>
      <c r="E70" s="197">
        <v>273067</v>
      </c>
      <c r="F70" s="201">
        <v>72510</v>
      </c>
      <c r="G70" s="201">
        <v>16858</v>
      </c>
      <c r="H70" s="335">
        <v>33956</v>
      </c>
      <c r="I70" s="329">
        <f t="shared" si="4"/>
        <v>396391</v>
      </c>
      <c r="J70" s="25">
        <f t="shared" ref="J70:J124" si="5">C70+D70+I70</f>
        <v>5518353.3321635509</v>
      </c>
      <c r="K70" s="377"/>
      <c r="L70" s="378"/>
      <c r="M70" s="46"/>
      <c r="N70" s="46"/>
      <c r="O70" s="46"/>
      <c r="P70" s="46"/>
    </row>
    <row r="71" spans="1:16" ht="15.5">
      <c r="A71" s="341">
        <v>66</v>
      </c>
      <c r="B71" s="39" t="s">
        <v>68</v>
      </c>
      <c r="C71" s="356">
        <f>IIN_ienemumi!D76</f>
        <v>1208120.9108089027</v>
      </c>
      <c r="D71" s="356">
        <f>IIN_ienemumi!F76</f>
        <v>29975.863951119332</v>
      </c>
      <c r="E71" s="197">
        <v>92170</v>
      </c>
      <c r="F71" s="201">
        <v>8053</v>
      </c>
      <c r="G71" s="201">
        <v>21</v>
      </c>
      <c r="H71" s="335">
        <v>5250</v>
      </c>
      <c r="I71" s="329">
        <f t="shared" si="4"/>
        <v>105494</v>
      </c>
      <c r="J71" s="25">
        <f t="shared" si="5"/>
        <v>1343590.7747600221</v>
      </c>
      <c r="K71" s="377"/>
      <c r="L71" s="378"/>
      <c r="M71" s="46"/>
      <c r="N71" s="46"/>
      <c r="O71" s="46"/>
      <c r="P71" s="46"/>
    </row>
    <row r="72" spans="1:16" ht="15.5">
      <c r="A72" s="341">
        <v>67</v>
      </c>
      <c r="B72" s="39" t="s">
        <v>69</v>
      </c>
      <c r="C72" s="356">
        <f>IIN_ienemumi!D77</f>
        <v>5077137.6608498367</v>
      </c>
      <c r="D72" s="356">
        <f>IIN_ienemumi!F77</f>
        <v>125973.80479147438</v>
      </c>
      <c r="E72" s="197">
        <v>349110</v>
      </c>
      <c r="F72" s="201">
        <v>60699</v>
      </c>
      <c r="G72" s="201">
        <v>207</v>
      </c>
      <c r="H72" s="335">
        <v>36524</v>
      </c>
      <c r="I72" s="329">
        <f t="shared" si="4"/>
        <v>446540</v>
      </c>
      <c r="J72" s="25">
        <f t="shared" si="5"/>
        <v>5649651.4656413114</v>
      </c>
      <c r="K72" s="377"/>
      <c r="L72" s="378"/>
      <c r="M72" s="46"/>
      <c r="N72" s="46"/>
      <c r="O72" s="46"/>
      <c r="P72" s="46"/>
    </row>
    <row r="73" spans="1:16" ht="15.5">
      <c r="A73" s="341">
        <v>68</v>
      </c>
      <c r="B73" s="39" t="s">
        <v>70</v>
      </c>
      <c r="C73" s="356">
        <f>IIN_ienemumi!D78</f>
        <v>11376091.179988168</v>
      </c>
      <c r="D73" s="356">
        <f>IIN_ienemumi!F78</f>
        <v>282263.27220719191</v>
      </c>
      <c r="E73" s="197">
        <v>937424</v>
      </c>
      <c r="F73" s="201">
        <v>200818</v>
      </c>
      <c r="G73" s="201">
        <v>8033</v>
      </c>
      <c r="H73" s="335">
        <v>76513</v>
      </c>
      <c r="I73" s="329">
        <f t="shared" si="4"/>
        <v>1222788</v>
      </c>
      <c r="J73" s="25">
        <f t="shared" si="5"/>
        <v>12881142.452195359</v>
      </c>
      <c r="K73" s="377"/>
      <c r="L73" s="378"/>
      <c r="M73" s="46"/>
      <c r="N73" s="46"/>
      <c r="O73" s="46"/>
      <c r="P73" s="46"/>
    </row>
    <row r="74" spans="1:16" ht="15.5">
      <c r="A74" s="341">
        <v>69</v>
      </c>
      <c r="B74" s="39" t="s">
        <v>71</v>
      </c>
      <c r="C74" s="356">
        <f>IIN_ienemumi!D79</f>
        <v>2333094.3961493163</v>
      </c>
      <c r="D74" s="356">
        <f>IIN_ienemumi!F79</f>
        <v>57888.676189922502</v>
      </c>
      <c r="E74" s="197">
        <v>159178</v>
      </c>
      <c r="F74" s="201">
        <v>29856</v>
      </c>
      <c r="G74" s="201">
        <v>2111</v>
      </c>
      <c r="H74" s="335">
        <v>17826</v>
      </c>
      <c r="I74" s="329">
        <f t="shared" si="4"/>
        <v>208971</v>
      </c>
      <c r="J74" s="25">
        <f t="shared" si="5"/>
        <v>2599954.0723392391</v>
      </c>
      <c r="K74" s="377"/>
      <c r="L74" s="378"/>
      <c r="M74" s="46"/>
      <c r="N74" s="46"/>
      <c r="O74" s="46"/>
      <c r="P74" s="46"/>
    </row>
    <row r="75" spans="1:16" ht="15.5">
      <c r="A75" s="341">
        <v>70</v>
      </c>
      <c r="B75" s="39" t="s">
        <v>72</v>
      </c>
      <c r="C75" s="356">
        <f>IIN_ienemumi!D80</f>
        <v>23706780.263780095</v>
      </c>
      <c r="D75" s="356">
        <f>IIN_ienemumi!F80</f>
        <v>588212.00224930036</v>
      </c>
      <c r="E75" s="197">
        <v>1714840</v>
      </c>
      <c r="F75" s="201">
        <v>943127</v>
      </c>
      <c r="G75" s="201">
        <v>34481</v>
      </c>
      <c r="H75" s="335">
        <v>378892</v>
      </c>
      <c r="I75" s="329">
        <f t="shared" si="4"/>
        <v>3071340</v>
      </c>
      <c r="J75" s="25">
        <f t="shared" si="5"/>
        <v>27366332.266029395</v>
      </c>
      <c r="K75" s="377"/>
      <c r="L75" s="378"/>
      <c r="M75" s="46"/>
      <c r="N75" s="46"/>
      <c r="O75" s="46"/>
      <c r="P75" s="46"/>
    </row>
    <row r="76" spans="1:16" ht="15.5">
      <c r="A76" s="341">
        <v>71</v>
      </c>
      <c r="B76" s="39" t="s">
        <v>73</v>
      </c>
      <c r="C76" s="356">
        <f>IIN_ienemumi!D81</f>
        <v>1300302.38096997</v>
      </c>
      <c r="D76" s="356">
        <f>IIN_ienemumi!F81</f>
        <v>32263.068140402167</v>
      </c>
      <c r="E76" s="197">
        <v>140155</v>
      </c>
      <c r="F76" s="201">
        <v>10289</v>
      </c>
      <c r="G76" s="201">
        <v>230</v>
      </c>
      <c r="H76" s="335">
        <v>8704</v>
      </c>
      <c r="I76" s="329">
        <f t="shared" si="4"/>
        <v>159378</v>
      </c>
      <c r="J76" s="25">
        <f t="shared" si="5"/>
        <v>1491943.4491103722</v>
      </c>
      <c r="K76" s="377"/>
      <c r="L76" s="378"/>
      <c r="M76" s="46"/>
      <c r="N76" s="46"/>
      <c r="O76" s="46"/>
      <c r="P76" s="46"/>
    </row>
    <row r="77" spans="1:16" ht="15.5">
      <c r="A77" s="341">
        <v>72</v>
      </c>
      <c r="B77" s="39" t="s">
        <v>74</v>
      </c>
      <c r="C77" s="356">
        <f>IIN_ienemumi!D82</f>
        <v>737003.85891632643</v>
      </c>
      <c r="D77" s="356">
        <f>IIN_ienemumi!F82</f>
        <v>18286.520172499731</v>
      </c>
      <c r="E77" s="197">
        <v>109827</v>
      </c>
      <c r="F77" s="201">
        <v>19296</v>
      </c>
      <c r="G77" s="201">
        <v>28086</v>
      </c>
      <c r="H77" s="335">
        <v>8294</v>
      </c>
      <c r="I77" s="329">
        <f t="shared" si="4"/>
        <v>165503</v>
      </c>
      <c r="J77" s="25">
        <f t="shared" si="5"/>
        <v>920793.37908882613</v>
      </c>
      <c r="K77" s="377"/>
      <c r="L77" s="378"/>
      <c r="M77" s="46"/>
      <c r="N77" s="46"/>
      <c r="O77" s="46"/>
      <c r="P77" s="46"/>
    </row>
    <row r="78" spans="1:16" ht="15.5">
      <c r="A78" s="341">
        <v>73</v>
      </c>
      <c r="B78" s="39" t="s">
        <v>75</v>
      </c>
      <c r="C78" s="356">
        <f>IIN_ienemumi!D83</f>
        <v>959051.08356173662</v>
      </c>
      <c r="D78" s="356">
        <f>IIN_ienemumi!F83</f>
        <v>23795.950012794325</v>
      </c>
      <c r="E78" s="197">
        <v>117322</v>
      </c>
      <c r="F78" s="201">
        <v>6228</v>
      </c>
      <c r="G78" s="201">
        <v>22467</v>
      </c>
      <c r="H78" s="335">
        <v>4950</v>
      </c>
      <c r="I78" s="329">
        <f t="shared" si="4"/>
        <v>150967</v>
      </c>
      <c r="J78" s="25">
        <f t="shared" si="5"/>
        <v>1133814.0335745309</v>
      </c>
      <c r="K78" s="377"/>
      <c r="L78" s="378"/>
      <c r="M78" s="46"/>
      <c r="N78" s="46"/>
      <c r="O78" s="46"/>
      <c r="P78" s="46"/>
    </row>
    <row r="79" spans="1:16" ht="15.5">
      <c r="A79" s="341">
        <v>74</v>
      </c>
      <c r="B79" s="39" t="s">
        <v>76</v>
      </c>
      <c r="C79" s="356">
        <f>IIN_ienemumi!D84</f>
        <v>1592502.3799971647</v>
      </c>
      <c r="D79" s="356">
        <f>IIN_ienemumi!F84</f>
        <v>39513.126755389472</v>
      </c>
      <c r="E79" s="197">
        <v>210147</v>
      </c>
      <c r="F79" s="201">
        <v>3914</v>
      </c>
      <c r="G79" s="201">
        <v>10537</v>
      </c>
      <c r="H79" s="335">
        <v>7057</v>
      </c>
      <c r="I79" s="329">
        <f t="shared" si="4"/>
        <v>231655</v>
      </c>
      <c r="J79" s="25">
        <f t="shared" si="5"/>
        <v>1863670.5067525541</v>
      </c>
      <c r="K79" s="377"/>
      <c r="L79" s="378"/>
      <c r="M79" s="46"/>
      <c r="N79" s="46"/>
      <c r="O79" s="46"/>
      <c r="P79" s="46"/>
    </row>
    <row r="80" spans="1:16" ht="15.5">
      <c r="A80" s="341">
        <v>75</v>
      </c>
      <c r="B80" s="39" t="s">
        <v>77</v>
      </c>
      <c r="C80" s="356">
        <f>IIN_ienemumi!D85</f>
        <v>1947168.0614179755</v>
      </c>
      <c r="D80" s="356">
        <f>IIN_ienemumi!F85</f>
        <v>48313.082222829347</v>
      </c>
      <c r="E80" s="197">
        <v>209732</v>
      </c>
      <c r="F80" s="201">
        <v>13070</v>
      </c>
      <c r="G80" s="201">
        <v>4596</v>
      </c>
      <c r="H80" s="335">
        <v>16523</v>
      </c>
      <c r="I80" s="329">
        <f t="shared" ref="I80:I124" si="6">SUM(E80:H80)</f>
        <v>243921</v>
      </c>
      <c r="J80" s="25">
        <f t="shared" si="5"/>
        <v>2239402.143640805</v>
      </c>
      <c r="K80" s="377"/>
      <c r="L80" s="378"/>
      <c r="M80" s="46"/>
      <c r="N80" s="46"/>
      <c r="O80" s="46"/>
      <c r="P80" s="46"/>
    </row>
    <row r="81" spans="1:16" ht="15.5">
      <c r="A81" s="341">
        <v>76</v>
      </c>
      <c r="B81" s="39" t="s">
        <v>78</v>
      </c>
      <c r="C81" s="356">
        <f>IIN_ienemumi!D86</f>
        <v>23016176.211104874</v>
      </c>
      <c r="D81" s="356">
        <f>IIN_ienemumi!F86</f>
        <v>571076.75283686921</v>
      </c>
      <c r="E81" s="197">
        <v>1056976</v>
      </c>
      <c r="F81" s="201">
        <v>451720</v>
      </c>
      <c r="G81" s="201">
        <v>19275</v>
      </c>
      <c r="H81" s="335">
        <v>310270</v>
      </c>
      <c r="I81" s="329">
        <f t="shared" si="6"/>
        <v>1838241</v>
      </c>
      <c r="J81" s="25">
        <f t="shared" si="5"/>
        <v>25425493.963941742</v>
      </c>
      <c r="K81" s="377"/>
      <c r="L81" s="378"/>
      <c r="M81" s="46"/>
      <c r="N81" s="46"/>
      <c r="O81" s="46"/>
      <c r="P81" s="46"/>
    </row>
    <row r="82" spans="1:16" ht="15.5">
      <c r="A82" s="341">
        <v>77</v>
      </c>
      <c r="B82" s="39" t="s">
        <v>79</v>
      </c>
      <c r="C82" s="356">
        <f>IIN_ienemumi!D87</f>
        <v>14157934.735033562</v>
      </c>
      <c r="D82" s="356">
        <f>IIN_ienemumi!F87</f>
        <v>351286.30060879944</v>
      </c>
      <c r="E82" s="197">
        <v>697486</v>
      </c>
      <c r="F82" s="201">
        <v>355418</v>
      </c>
      <c r="G82" s="201">
        <v>22062</v>
      </c>
      <c r="H82" s="335">
        <v>220205</v>
      </c>
      <c r="I82" s="329">
        <f t="shared" si="6"/>
        <v>1295171</v>
      </c>
      <c r="J82" s="25">
        <f t="shared" si="5"/>
        <v>15804392.035642361</v>
      </c>
      <c r="K82" s="377"/>
      <c r="L82" s="378"/>
      <c r="M82" s="46"/>
      <c r="N82" s="46"/>
      <c r="O82" s="46"/>
      <c r="P82" s="46"/>
    </row>
    <row r="83" spans="1:16" ht="15.5">
      <c r="A83" s="341">
        <v>78</v>
      </c>
      <c r="B83" s="42" t="s">
        <v>80</v>
      </c>
      <c r="C83" s="356">
        <f>IIN_ienemumi!D88</f>
        <v>7150797.96217224</v>
      </c>
      <c r="D83" s="356">
        <f>IIN_ienemumi!F88</f>
        <v>177425.40911115971</v>
      </c>
      <c r="E83" s="197">
        <v>464674</v>
      </c>
      <c r="F83" s="201">
        <v>152064</v>
      </c>
      <c r="G83" s="201">
        <v>7581</v>
      </c>
      <c r="H83" s="335">
        <v>75906</v>
      </c>
      <c r="I83" s="329">
        <f t="shared" si="6"/>
        <v>700225</v>
      </c>
      <c r="J83" s="25">
        <f t="shared" si="5"/>
        <v>8028448.3712833999</v>
      </c>
      <c r="K83" s="377"/>
      <c r="L83" s="378"/>
      <c r="M83" s="46"/>
      <c r="N83" s="46"/>
      <c r="O83" s="46"/>
      <c r="P83" s="46"/>
    </row>
    <row r="84" spans="1:16" ht="15.5">
      <c r="A84" s="341">
        <v>79</v>
      </c>
      <c r="B84" s="39" t="s">
        <v>81</v>
      </c>
      <c r="C84" s="356">
        <f>IIN_ienemumi!D89</f>
        <v>2121061.8276328207</v>
      </c>
      <c r="D84" s="356">
        <f>IIN_ienemumi!F89</f>
        <v>52627.729731507789</v>
      </c>
      <c r="E84" s="197">
        <v>191174</v>
      </c>
      <c r="F84" s="201">
        <v>14988</v>
      </c>
      <c r="G84" s="201">
        <v>1693</v>
      </c>
      <c r="H84" s="335">
        <v>12482</v>
      </c>
      <c r="I84" s="329">
        <f t="shared" si="6"/>
        <v>220337</v>
      </c>
      <c r="J84" s="25">
        <f t="shared" si="5"/>
        <v>2394026.5573643283</v>
      </c>
      <c r="K84" s="377"/>
      <c r="L84" s="378"/>
      <c r="M84" s="46"/>
      <c r="N84" s="46"/>
      <c r="O84" s="46"/>
      <c r="P84" s="46"/>
    </row>
    <row r="85" spans="1:16" ht="15.5">
      <c r="A85" s="341">
        <v>80</v>
      </c>
      <c r="B85" s="39" t="s">
        <v>82</v>
      </c>
      <c r="C85" s="356">
        <f>IIN_ienemumi!D90</f>
        <v>1459213.9690418167</v>
      </c>
      <c r="D85" s="356">
        <f>IIN_ienemumi!F90</f>
        <v>36205.978242925397</v>
      </c>
      <c r="E85" s="197">
        <v>220793</v>
      </c>
      <c r="F85" s="201">
        <v>11997</v>
      </c>
      <c r="G85" s="201">
        <v>5658</v>
      </c>
      <c r="H85" s="335">
        <v>14480</v>
      </c>
      <c r="I85" s="329">
        <f t="shared" si="6"/>
        <v>252928</v>
      </c>
      <c r="J85" s="25">
        <f t="shared" si="5"/>
        <v>1748347.947284742</v>
      </c>
      <c r="K85" s="377"/>
      <c r="L85" s="378"/>
      <c r="M85" s="46"/>
      <c r="N85" s="46"/>
      <c r="O85" s="46"/>
      <c r="P85" s="46"/>
    </row>
    <row r="86" spans="1:16" ht="15.5">
      <c r="A86" s="341">
        <v>81</v>
      </c>
      <c r="B86" s="39" t="s">
        <v>83</v>
      </c>
      <c r="C86" s="356">
        <f>IIN_ienemumi!D91</f>
        <v>2620995.3198221396</v>
      </c>
      <c r="D86" s="356">
        <f>IIN_ienemumi!F91</f>
        <v>65032.066261401225</v>
      </c>
      <c r="E86" s="197">
        <v>176656</v>
      </c>
      <c r="F86" s="201">
        <v>24371</v>
      </c>
      <c r="G86" s="201">
        <v>7654</v>
      </c>
      <c r="H86" s="335">
        <v>15398</v>
      </c>
      <c r="I86" s="329">
        <f t="shared" si="6"/>
        <v>224079</v>
      </c>
      <c r="J86" s="25">
        <f t="shared" si="5"/>
        <v>2910106.386083541</v>
      </c>
      <c r="K86" s="377"/>
      <c r="L86" s="378"/>
      <c r="M86" s="46"/>
      <c r="N86" s="46"/>
      <c r="O86" s="46"/>
      <c r="P86" s="46"/>
    </row>
    <row r="87" spans="1:16" ht="15.5">
      <c r="A87" s="341">
        <v>82</v>
      </c>
      <c r="B87" s="39" t="s">
        <v>84</v>
      </c>
      <c r="C87" s="356">
        <f>IIN_ienemumi!D92</f>
        <v>4588825.8884955784</v>
      </c>
      <c r="D87" s="356">
        <f>IIN_ienemumi!F92</f>
        <v>113857.82606545388</v>
      </c>
      <c r="E87" s="197">
        <v>198066</v>
      </c>
      <c r="F87" s="201">
        <v>63204</v>
      </c>
      <c r="G87" s="201">
        <v>11094</v>
      </c>
      <c r="H87" s="335">
        <v>30389</v>
      </c>
      <c r="I87" s="329">
        <f t="shared" si="6"/>
        <v>302753</v>
      </c>
      <c r="J87" s="25">
        <f t="shared" si="5"/>
        <v>5005436.7145610321</v>
      </c>
      <c r="K87" s="377"/>
      <c r="L87" s="378"/>
      <c r="M87" s="46"/>
      <c r="N87" s="46"/>
      <c r="O87" s="46"/>
      <c r="P87" s="46"/>
    </row>
    <row r="88" spans="1:16" ht="15.5">
      <c r="A88" s="341">
        <v>83</v>
      </c>
      <c r="B88" s="39" t="s">
        <v>85</v>
      </c>
      <c r="C88" s="356">
        <f>IIN_ienemumi!D93</f>
        <v>2335882.3072811076</v>
      </c>
      <c r="D88" s="356">
        <f>IIN_ienemumi!F93</f>
        <v>57957.849766877174</v>
      </c>
      <c r="E88" s="197">
        <v>348475</v>
      </c>
      <c r="F88" s="201">
        <v>15150</v>
      </c>
      <c r="G88" s="201">
        <v>4146</v>
      </c>
      <c r="H88" s="335">
        <v>11690</v>
      </c>
      <c r="I88" s="329">
        <f t="shared" si="6"/>
        <v>379461</v>
      </c>
      <c r="J88" s="25">
        <f t="shared" si="5"/>
        <v>2773301.1570479847</v>
      </c>
      <c r="K88" s="377"/>
      <c r="L88" s="378"/>
      <c r="M88" s="46"/>
      <c r="N88" s="46"/>
      <c r="O88" s="46"/>
      <c r="P88" s="46"/>
    </row>
    <row r="89" spans="1:16" ht="15.5">
      <c r="A89" s="341">
        <v>84</v>
      </c>
      <c r="B89" s="39" t="s">
        <v>86</v>
      </c>
      <c r="C89" s="356">
        <f>IIN_ienemumi!D94</f>
        <v>4458372.9437378533</v>
      </c>
      <c r="D89" s="356">
        <f>IIN_ienemumi!F94</f>
        <v>110621.03106497483</v>
      </c>
      <c r="E89" s="197">
        <v>214211</v>
      </c>
      <c r="F89" s="201">
        <v>71768</v>
      </c>
      <c r="G89" s="201">
        <v>19096</v>
      </c>
      <c r="H89" s="335">
        <v>38529</v>
      </c>
      <c r="I89" s="329">
        <f t="shared" si="6"/>
        <v>343604</v>
      </c>
      <c r="J89" s="25">
        <f t="shared" si="5"/>
        <v>4912597.9748028284</v>
      </c>
      <c r="K89" s="377"/>
      <c r="L89" s="378"/>
      <c r="M89" s="46"/>
      <c r="N89" s="46"/>
      <c r="O89" s="46"/>
      <c r="P89" s="46"/>
    </row>
    <row r="90" spans="1:16" ht="15.5">
      <c r="A90" s="341">
        <v>85</v>
      </c>
      <c r="B90" s="39" t="s">
        <v>87</v>
      </c>
      <c r="C90" s="356">
        <f>IIN_ienemumi!D95</f>
        <v>1416189.854770937</v>
      </c>
      <c r="D90" s="356">
        <f>IIN_ienemumi!F95</f>
        <v>35138.465062363211</v>
      </c>
      <c r="E90" s="197">
        <v>138264</v>
      </c>
      <c r="F90" s="201">
        <v>12450</v>
      </c>
      <c r="G90" s="201">
        <v>25149</v>
      </c>
      <c r="H90" s="335">
        <v>9739</v>
      </c>
      <c r="I90" s="329">
        <f t="shared" si="6"/>
        <v>185602</v>
      </c>
      <c r="J90" s="25">
        <f t="shared" si="5"/>
        <v>1636930.3198333003</v>
      </c>
      <c r="K90" s="377"/>
      <c r="L90" s="378"/>
      <c r="M90" s="46"/>
      <c r="N90" s="46"/>
      <c r="O90" s="46"/>
      <c r="P90" s="46"/>
    </row>
    <row r="91" spans="1:16" ht="15.5">
      <c r="A91" s="341">
        <v>86</v>
      </c>
      <c r="B91" s="39" t="s">
        <v>88</v>
      </c>
      <c r="C91" s="356">
        <f>IIN_ienemumi!D96</f>
        <v>9282651.5806185007</v>
      </c>
      <c r="D91" s="356">
        <f>IIN_ienemumi!F96</f>
        <v>230320.90446969896</v>
      </c>
      <c r="E91" s="197">
        <v>955630</v>
      </c>
      <c r="F91" s="201">
        <v>65797</v>
      </c>
      <c r="G91" s="201">
        <v>39880</v>
      </c>
      <c r="H91" s="335">
        <v>52576</v>
      </c>
      <c r="I91" s="329">
        <f t="shared" si="6"/>
        <v>1113883</v>
      </c>
      <c r="J91" s="25">
        <f t="shared" si="5"/>
        <v>10626855.485088199</v>
      </c>
      <c r="K91" s="377"/>
      <c r="L91" s="378"/>
      <c r="M91" s="46"/>
      <c r="N91" s="46"/>
      <c r="O91" s="46"/>
      <c r="P91" s="46"/>
    </row>
    <row r="92" spans="1:16" ht="15.5">
      <c r="A92" s="341">
        <v>87</v>
      </c>
      <c r="B92" s="39" t="s">
        <v>89</v>
      </c>
      <c r="C92" s="356">
        <f>IIN_ienemumi!D97</f>
        <v>1584587.6715362815</v>
      </c>
      <c r="D92" s="356">
        <f>IIN_ienemumi!F97</f>
        <v>39316.747219273864</v>
      </c>
      <c r="E92" s="197">
        <v>238406</v>
      </c>
      <c r="F92" s="201">
        <v>12642</v>
      </c>
      <c r="G92" s="201">
        <v>16621</v>
      </c>
      <c r="H92" s="335">
        <v>9292</v>
      </c>
      <c r="I92" s="329">
        <f t="shared" si="6"/>
        <v>276961</v>
      </c>
      <c r="J92" s="25">
        <f t="shared" si="5"/>
        <v>1900865.4187555553</v>
      </c>
      <c r="K92" s="377"/>
      <c r="L92" s="378"/>
      <c r="M92" s="46"/>
      <c r="N92" s="46"/>
      <c r="O92" s="46"/>
      <c r="P92" s="46"/>
    </row>
    <row r="93" spans="1:16" ht="15.5">
      <c r="A93" s="341">
        <v>88</v>
      </c>
      <c r="B93" s="39" t="s">
        <v>90</v>
      </c>
      <c r="C93" s="356">
        <f>IIN_ienemumi!D98</f>
        <v>1750537.7521751982</v>
      </c>
      <c r="D93" s="356">
        <f>IIN_ienemumi!F98</f>
        <v>43434.296212427842</v>
      </c>
      <c r="E93" s="197">
        <v>182112</v>
      </c>
      <c r="F93" s="201">
        <v>42250</v>
      </c>
      <c r="G93" s="201">
        <v>14927</v>
      </c>
      <c r="H93" s="335">
        <v>26683</v>
      </c>
      <c r="I93" s="329">
        <f t="shared" si="6"/>
        <v>265972</v>
      </c>
      <c r="J93" s="25">
        <f t="shared" si="5"/>
        <v>2059944.048387626</v>
      </c>
      <c r="K93" s="377"/>
      <c r="L93" s="378"/>
      <c r="M93" s="46"/>
      <c r="N93" s="46"/>
      <c r="O93" s="46"/>
      <c r="P93" s="46"/>
    </row>
    <row r="94" spans="1:16" ht="15.5">
      <c r="A94" s="341">
        <v>89</v>
      </c>
      <c r="B94" s="39" t="s">
        <v>91</v>
      </c>
      <c r="C94" s="356">
        <f>IIN_ienemumi!D99</f>
        <v>4502308.1552588549</v>
      </c>
      <c r="D94" s="356">
        <f>IIN_ienemumi!F99</f>
        <v>111711.15036630815</v>
      </c>
      <c r="E94" s="197">
        <v>274538</v>
      </c>
      <c r="F94" s="201">
        <v>92469</v>
      </c>
      <c r="G94" s="201">
        <v>29879</v>
      </c>
      <c r="H94" s="335">
        <v>47886</v>
      </c>
      <c r="I94" s="329">
        <f t="shared" si="6"/>
        <v>444772</v>
      </c>
      <c r="J94" s="25">
        <f t="shared" si="5"/>
        <v>5058791.305625163</v>
      </c>
      <c r="K94" s="377"/>
      <c r="L94" s="378"/>
      <c r="M94" s="46"/>
      <c r="N94" s="46"/>
      <c r="O94" s="46"/>
      <c r="P94" s="46"/>
    </row>
    <row r="95" spans="1:16" ht="15.5">
      <c r="A95" s="341">
        <v>90</v>
      </c>
      <c r="B95" s="39" t="s">
        <v>92</v>
      </c>
      <c r="C95" s="356">
        <f>IIN_ienemumi!D100</f>
        <v>733447.33238234313</v>
      </c>
      <c r="D95" s="356">
        <f>IIN_ienemumi!F100</f>
        <v>18198.27573060041</v>
      </c>
      <c r="E95" s="197">
        <v>207006</v>
      </c>
      <c r="F95" s="201">
        <v>11443</v>
      </c>
      <c r="G95" s="201">
        <v>264</v>
      </c>
      <c r="H95" s="335">
        <v>6845</v>
      </c>
      <c r="I95" s="329">
        <f t="shared" si="6"/>
        <v>225558</v>
      </c>
      <c r="J95" s="25">
        <f t="shared" si="5"/>
        <v>977203.60811294359</v>
      </c>
      <c r="K95" s="377"/>
      <c r="L95" s="378"/>
      <c r="M95" s="46"/>
      <c r="N95" s="46"/>
      <c r="O95" s="46"/>
      <c r="P95" s="46"/>
    </row>
    <row r="96" spans="1:16" ht="15.5">
      <c r="A96" s="341">
        <v>91</v>
      </c>
      <c r="B96" s="39" t="s">
        <v>93</v>
      </c>
      <c r="C96" s="356">
        <f>IIN_ienemumi!D101</f>
        <v>722644.78840756475</v>
      </c>
      <c r="D96" s="356">
        <f>IIN_ienemumi!F101</f>
        <v>17930.243296415385</v>
      </c>
      <c r="E96" s="197">
        <v>135913</v>
      </c>
      <c r="F96" s="201">
        <v>2311</v>
      </c>
      <c r="G96" s="201">
        <v>13</v>
      </c>
      <c r="H96" s="335">
        <v>2849</v>
      </c>
      <c r="I96" s="329">
        <f t="shared" si="6"/>
        <v>141086</v>
      </c>
      <c r="J96" s="25">
        <f t="shared" si="5"/>
        <v>881661.03170398017</v>
      </c>
      <c r="K96" s="377"/>
      <c r="L96" s="378"/>
      <c r="M96" s="46"/>
      <c r="N96" s="46"/>
      <c r="O96" s="46"/>
      <c r="P96" s="46"/>
    </row>
    <row r="97" spans="1:16" ht="15.5">
      <c r="A97" s="341">
        <v>92</v>
      </c>
      <c r="B97" s="39" t="s">
        <v>94</v>
      </c>
      <c r="C97" s="356">
        <f>IIN_ienemumi!D102</f>
        <v>1584071.7478157422</v>
      </c>
      <c r="D97" s="356">
        <f>IIN_ienemumi!F102</f>
        <v>39303.946133622863</v>
      </c>
      <c r="E97" s="197">
        <v>526469</v>
      </c>
      <c r="F97" s="201">
        <v>5841</v>
      </c>
      <c r="G97" s="201">
        <v>4207</v>
      </c>
      <c r="H97" s="335">
        <v>9851</v>
      </c>
      <c r="I97" s="329">
        <f t="shared" si="6"/>
        <v>546368</v>
      </c>
      <c r="J97" s="25">
        <f t="shared" si="5"/>
        <v>2169743.6939493651</v>
      </c>
      <c r="K97" s="377"/>
      <c r="L97" s="378"/>
      <c r="M97" s="46"/>
      <c r="N97" s="46"/>
      <c r="O97" s="46"/>
      <c r="P97" s="46"/>
    </row>
    <row r="98" spans="1:16" ht="15.5">
      <c r="A98" s="341">
        <v>93</v>
      </c>
      <c r="B98" s="39" t="s">
        <v>95</v>
      </c>
      <c r="C98" s="356">
        <f>IIN_ienemumi!D103</f>
        <v>2351930.9742235253</v>
      </c>
      <c r="D98" s="356">
        <f>IIN_ienemumi!F103</f>
        <v>58356.048864797463</v>
      </c>
      <c r="E98" s="197">
        <v>159394</v>
      </c>
      <c r="F98" s="201">
        <v>15887</v>
      </c>
      <c r="G98" s="201">
        <v>4781</v>
      </c>
      <c r="H98" s="335">
        <v>13182</v>
      </c>
      <c r="I98" s="329">
        <f t="shared" si="6"/>
        <v>193244</v>
      </c>
      <c r="J98" s="25">
        <f t="shared" si="5"/>
        <v>2603531.023088323</v>
      </c>
      <c r="K98" s="377"/>
      <c r="L98" s="378"/>
      <c r="M98" s="46"/>
      <c r="N98" s="46"/>
      <c r="O98" s="46"/>
      <c r="P98" s="46"/>
    </row>
    <row r="99" spans="1:16" ht="15.5">
      <c r="A99" s="341">
        <v>94</v>
      </c>
      <c r="B99" s="39" t="s">
        <v>96</v>
      </c>
      <c r="C99" s="356">
        <f>IIN_ienemumi!D104</f>
        <v>4140150.0503796218</v>
      </c>
      <c r="D99" s="356">
        <f>IIN_ienemumi!F104</f>
        <v>102725.29308701778</v>
      </c>
      <c r="E99" s="197">
        <v>378910</v>
      </c>
      <c r="F99" s="201">
        <v>80538</v>
      </c>
      <c r="G99" s="201">
        <v>5944</v>
      </c>
      <c r="H99" s="335">
        <v>40138</v>
      </c>
      <c r="I99" s="329">
        <f t="shared" si="6"/>
        <v>505530</v>
      </c>
      <c r="J99" s="25">
        <f t="shared" si="5"/>
        <v>4748405.3434666395</v>
      </c>
      <c r="K99" s="377"/>
      <c r="L99" s="378"/>
      <c r="M99" s="46"/>
      <c r="N99" s="46"/>
      <c r="O99" s="46"/>
      <c r="P99" s="46"/>
    </row>
    <row r="100" spans="1:16" ht="15.5">
      <c r="A100" s="341">
        <v>95</v>
      </c>
      <c r="B100" s="39" t="s">
        <v>97</v>
      </c>
      <c r="C100" s="356">
        <f>IIN_ienemumi!D105</f>
        <v>1795445.1307251218</v>
      </c>
      <c r="D100" s="356">
        <f>IIN_ienemumi!F105</f>
        <v>44548.536896261889</v>
      </c>
      <c r="E100" s="197">
        <v>130430</v>
      </c>
      <c r="F100" s="201">
        <v>21263</v>
      </c>
      <c r="G100" s="201">
        <v>777</v>
      </c>
      <c r="H100" s="335">
        <v>7755</v>
      </c>
      <c r="I100" s="329">
        <f t="shared" si="6"/>
        <v>160225</v>
      </c>
      <c r="J100" s="25">
        <f t="shared" si="5"/>
        <v>2000218.6676213837</v>
      </c>
      <c r="K100" s="377"/>
      <c r="L100" s="378"/>
      <c r="M100" s="46"/>
      <c r="N100" s="46"/>
      <c r="O100" s="46"/>
      <c r="P100" s="46"/>
    </row>
    <row r="101" spans="1:16" ht="15.5">
      <c r="A101" s="341">
        <v>96</v>
      </c>
      <c r="B101" s="39" t="s">
        <v>98</v>
      </c>
      <c r="C101" s="356">
        <f>IIN_ienemumi!D106</f>
        <v>17281316.301433507</v>
      </c>
      <c r="D101" s="356">
        <f>IIN_ienemumi!F106</f>
        <v>428783.56107683579</v>
      </c>
      <c r="E101" s="197">
        <v>730854</v>
      </c>
      <c r="F101" s="201">
        <v>460559</v>
      </c>
      <c r="G101" s="201">
        <v>20230</v>
      </c>
      <c r="H101" s="335">
        <v>271358</v>
      </c>
      <c r="I101" s="329">
        <f t="shared" si="6"/>
        <v>1483001</v>
      </c>
      <c r="J101" s="25">
        <f t="shared" si="5"/>
        <v>19193100.862510342</v>
      </c>
      <c r="K101" s="377"/>
      <c r="L101" s="378"/>
      <c r="M101" s="46"/>
      <c r="N101" s="46"/>
      <c r="O101" s="46"/>
      <c r="P101" s="46"/>
    </row>
    <row r="102" spans="1:16" ht="15.5">
      <c r="A102" s="341">
        <v>97</v>
      </c>
      <c r="B102" s="39" t="s">
        <v>99</v>
      </c>
      <c r="C102" s="356">
        <f>IIN_ienemumi!D107</f>
        <v>13085382.453191418</v>
      </c>
      <c r="D102" s="356">
        <f>IIN_ienemumi!F107</f>
        <v>324674.1618788804</v>
      </c>
      <c r="E102" s="197">
        <v>1183861</v>
      </c>
      <c r="F102" s="201">
        <v>231915</v>
      </c>
      <c r="G102" s="201">
        <v>30241</v>
      </c>
      <c r="H102" s="335">
        <v>97196</v>
      </c>
      <c r="I102" s="329">
        <f t="shared" si="6"/>
        <v>1543213</v>
      </c>
      <c r="J102" s="25">
        <f t="shared" si="5"/>
        <v>14953269.615070298</v>
      </c>
      <c r="K102" s="377"/>
      <c r="L102" s="378"/>
      <c r="M102" s="46"/>
      <c r="N102" s="46"/>
      <c r="O102" s="46"/>
      <c r="P102" s="46"/>
    </row>
    <row r="103" spans="1:16" ht="15.5">
      <c r="A103" s="341">
        <v>98</v>
      </c>
      <c r="B103" s="39" t="s">
        <v>100</v>
      </c>
      <c r="C103" s="356">
        <f>IIN_ienemumi!D108</f>
        <v>4823150.2382271914</v>
      </c>
      <c r="D103" s="356">
        <f>IIN_ienemumi!F108</f>
        <v>119671.87560730506</v>
      </c>
      <c r="E103" s="197">
        <v>770214</v>
      </c>
      <c r="F103" s="201">
        <v>133003</v>
      </c>
      <c r="G103" s="201">
        <v>15445</v>
      </c>
      <c r="H103" s="335">
        <v>160701</v>
      </c>
      <c r="I103" s="329">
        <f t="shared" si="6"/>
        <v>1079363</v>
      </c>
      <c r="J103" s="25">
        <f t="shared" si="5"/>
        <v>6022185.1138344966</v>
      </c>
      <c r="K103" s="377"/>
      <c r="L103" s="378"/>
      <c r="M103" s="46"/>
      <c r="N103" s="46"/>
      <c r="O103" s="46"/>
      <c r="P103" s="46"/>
    </row>
    <row r="104" spans="1:16" ht="15.5">
      <c r="A104" s="341">
        <v>99</v>
      </c>
      <c r="B104" s="39" t="s">
        <v>101</v>
      </c>
      <c r="C104" s="356">
        <f>IIN_ienemumi!D109</f>
        <v>1554425.072498068</v>
      </c>
      <c r="D104" s="356">
        <f>IIN_ienemumi!F109</f>
        <v>38568.353613060834</v>
      </c>
      <c r="E104" s="197">
        <v>179944</v>
      </c>
      <c r="F104" s="201">
        <v>9331</v>
      </c>
      <c r="G104" s="201">
        <v>18639</v>
      </c>
      <c r="H104" s="335">
        <v>17601</v>
      </c>
      <c r="I104" s="329">
        <f t="shared" si="6"/>
        <v>225515</v>
      </c>
      <c r="J104" s="25">
        <f t="shared" si="5"/>
        <v>1818508.4261111289</v>
      </c>
      <c r="K104" s="377"/>
      <c r="L104" s="378"/>
      <c r="M104" s="46"/>
      <c r="N104" s="46"/>
      <c r="O104" s="46"/>
      <c r="P104" s="46"/>
    </row>
    <row r="105" spans="1:16" ht="15.5">
      <c r="A105" s="341">
        <v>100</v>
      </c>
      <c r="B105" s="39" t="s">
        <v>102</v>
      </c>
      <c r="C105" s="356">
        <f>IIN_ienemumi!D110</f>
        <v>13685749.061418982</v>
      </c>
      <c r="D105" s="356">
        <f>IIN_ienemumi!F110</f>
        <v>339570.44221639627</v>
      </c>
      <c r="E105" s="197">
        <v>757997</v>
      </c>
      <c r="F105" s="201">
        <v>315077</v>
      </c>
      <c r="G105" s="201">
        <v>9702</v>
      </c>
      <c r="H105" s="335">
        <v>181478</v>
      </c>
      <c r="I105" s="329">
        <f t="shared" si="6"/>
        <v>1264254</v>
      </c>
      <c r="J105" s="25">
        <f t="shared" si="5"/>
        <v>15289573.503635379</v>
      </c>
      <c r="K105" s="377"/>
      <c r="L105" s="378"/>
      <c r="M105" s="46"/>
      <c r="N105" s="46"/>
      <c r="O105" s="46"/>
      <c r="P105" s="46"/>
    </row>
    <row r="106" spans="1:16" ht="15.5">
      <c r="A106" s="341">
        <v>101</v>
      </c>
      <c r="B106" s="39" t="s">
        <v>103</v>
      </c>
      <c r="C106" s="356">
        <f>IIN_ienemumi!D111</f>
        <v>2166041.011808367</v>
      </c>
      <c r="D106" s="356">
        <f>IIN_ienemumi!F111</f>
        <v>53743.752054617609</v>
      </c>
      <c r="E106" s="197">
        <v>107850</v>
      </c>
      <c r="F106" s="201">
        <v>7162</v>
      </c>
      <c r="G106" s="201">
        <v>12442</v>
      </c>
      <c r="H106" s="335">
        <v>15044</v>
      </c>
      <c r="I106" s="329">
        <f t="shared" si="6"/>
        <v>142498</v>
      </c>
      <c r="J106" s="25">
        <f t="shared" si="5"/>
        <v>2362282.7638629847</v>
      </c>
      <c r="K106" s="377"/>
      <c r="L106" s="378"/>
      <c r="M106" s="46"/>
      <c r="N106" s="46"/>
      <c r="O106" s="46"/>
      <c r="P106" s="46"/>
    </row>
    <row r="107" spans="1:16" ht="15.5">
      <c r="A107" s="341">
        <v>102</v>
      </c>
      <c r="B107" s="39" t="s">
        <v>104</v>
      </c>
      <c r="C107" s="356">
        <f>IIN_ienemumi!D112</f>
        <v>1858114.2251622765</v>
      </c>
      <c r="D107" s="356">
        <f>IIN_ienemumi!F112</f>
        <v>46103.480802936101</v>
      </c>
      <c r="E107" s="197">
        <v>261739</v>
      </c>
      <c r="F107" s="201">
        <v>20412</v>
      </c>
      <c r="G107" s="201">
        <v>12912</v>
      </c>
      <c r="H107" s="335">
        <v>10378</v>
      </c>
      <c r="I107" s="329">
        <f t="shared" si="6"/>
        <v>305441</v>
      </c>
      <c r="J107" s="25">
        <f t="shared" si="5"/>
        <v>2209658.7059652125</v>
      </c>
      <c r="K107" s="377"/>
      <c r="L107" s="378"/>
      <c r="M107" s="46"/>
      <c r="N107" s="46"/>
      <c r="O107" s="46"/>
      <c r="P107" s="46"/>
    </row>
    <row r="108" spans="1:16" ht="15.5">
      <c r="A108" s="341">
        <v>103</v>
      </c>
      <c r="B108" s="39" t="s">
        <v>105</v>
      </c>
      <c r="C108" s="356">
        <f>IIN_ienemumi!D113</f>
        <v>7147397.4291801993</v>
      </c>
      <c r="D108" s="356">
        <f>IIN_ienemumi!F113</f>
        <v>177341.03517687984</v>
      </c>
      <c r="E108" s="197">
        <v>449398</v>
      </c>
      <c r="F108" s="201">
        <v>90116</v>
      </c>
      <c r="G108" s="201">
        <v>40233</v>
      </c>
      <c r="H108" s="335">
        <v>50638</v>
      </c>
      <c r="I108" s="329">
        <f t="shared" si="6"/>
        <v>630385</v>
      </c>
      <c r="J108" s="25">
        <f t="shared" si="5"/>
        <v>7955123.464357079</v>
      </c>
      <c r="K108" s="377"/>
      <c r="L108" s="378"/>
      <c r="M108" s="46"/>
      <c r="N108" s="46"/>
      <c r="O108" s="46"/>
      <c r="P108" s="46"/>
    </row>
    <row r="109" spans="1:16" ht="15.5">
      <c r="A109" s="341">
        <v>104</v>
      </c>
      <c r="B109" s="39" t="s">
        <v>106</v>
      </c>
      <c r="C109" s="356">
        <f>IIN_ienemumi!D114</f>
        <v>9588877.2861921564</v>
      </c>
      <c r="D109" s="356">
        <f>IIN_ienemumi!F114</f>
        <v>237918.96854299225</v>
      </c>
      <c r="E109" s="197">
        <v>621047</v>
      </c>
      <c r="F109" s="201">
        <v>420940</v>
      </c>
      <c r="G109" s="201">
        <v>16679</v>
      </c>
      <c r="H109" s="335">
        <v>179598</v>
      </c>
      <c r="I109" s="329">
        <f t="shared" si="6"/>
        <v>1238264</v>
      </c>
      <c r="J109" s="25">
        <f t="shared" si="5"/>
        <v>11065060.254735149</v>
      </c>
      <c r="K109" s="377"/>
      <c r="L109" s="378"/>
      <c r="M109" s="46"/>
      <c r="N109" s="46"/>
      <c r="O109" s="46"/>
      <c r="P109" s="46"/>
    </row>
    <row r="110" spans="1:16" ht="15.5">
      <c r="A110" s="341">
        <v>105</v>
      </c>
      <c r="B110" s="39" t="s">
        <v>107</v>
      </c>
      <c r="C110" s="356">
        <f>IIN_ienemumi!D115</f>
        <v>1512007.1035685593</v>
      </c>
      <c r="D110" s="356">
        <f>IIN_ienemumi!F115</f>
        <v>37515.880094609434</v>
      </c>
      <c r="E110" s="197">
        <v>121512</v>
      </c>
      <c r="F110" s="201">
        <v>10393</v>
      </c>
      <c r="G110" s="201">
        <v>60</v>
      </c>
      <c r="H110" s="335">
        <v>8026</v>
      </c>
      <c r="I110" s="329">
        <f t="shared" si="6"/>
        <v>139991</v>
      </c>
      <c r="J110" s="25">
        <f t="shared" si="5"/>
        <v>1689513.9836631687</v>
      </c>
      <c r="K110" s="377"/>
      <c r="L110" s="378"/>
      <c r="M110" s="46"/>
      <c r="N110" s="46"/>
      <c r="O110" s="46"/>
      <c r="P110" s="46"/>
    </row>
    <row r="111" spans="1:16" ht="15.5">
      <c r="A111" s="341">
        <v>106</v>
      </c>
      <c r="B111" s="39" t="s">
        <v>108</v>
      </c>
      <c r="C111" s="356">
        <f>IIN_ienemumi!D116</f>
        <v>14296243.415548308</v>
      </c>
      <c r="D111" s="356">
        <f>IIN_ienemumi!F116</f>
        <v>354718.01191623218</v>
      </c>
      <c r="E111" s="197">
        <v>1186268</v>
      </c>
      <c r="F111" s="201">
        <v>245662</v>
      </c>
      <c r="G111" s="201">
        <v>15601</v>
      </c>
      <c r="H111" s="335">
        <v>104222</v>
      </c>
      <c r="I111" s="329">
        <f t="shared" si="6"/>
        <v>1551753</v>
      </c>
      <c r="J111" s="25">
        <f t="shared" si="5"/>
        <v>16202714.427464539</v>
      </c>
      <c r="K111" s="377"/>
      <c r="L111" s="378"/>
      <c r="M111" s="46"/>
      <c r="N111" s="46"/>
      <c r="O111" s="46"/>
      <c r="P111" s="46"/>
    </row>
    <row r="112" spans="1:16" ht="15.5">
      <c r="A112" s="341">
        <v>107</v>
      </c>
      <c r="B112" s="39" t="s">
        <v>109</v>
      </c>
      <c r="C112" s="356">
        <f>IIN_ienemumi!D117</f>
        <v>1843860.9437799191</v>
      </c>
      <c r="D112" s="356">
        <f>IIN_ienemumi!F117</f>
        <v>45749.828763846315</v>
      </c>
      <c r="E112" s="197">
        <v>489462</v>
      </c>
      <c r="F112" s="201">
        <v>10127</v>
      </c>
      <c r="G112" s="201">
        <v>506</v>
      </c>
      <c r="H112" s="335">
        <v>8098</v>
      </c>
      <c r="I112" s="329">
        <f t="shared" si="6"/>
        <v>508193</v>
      </c>
      <c r="J112" s="25">
        <f t="shared" si="5"/>
        <v>2397803.7725437656</v>
      </c>
      <c r="K112" s="377"/>
      <c r="L112" s="378"/>
      <c r="M112" s="46"/>
      <c r="N112" s="46"/>
      <c r="O112" s="46"/>
      <c r="P112" s="46"/>
    </row>
    <row r="113" spans="1:16" ht="15.5">
      <c r="A113" s="341">
        <v>108</v>
      </c>
      <c r="B113" s="39" t="s">
        <v>110</v>
      </c>
      <c r="C113" s="356">
        <f>IIN_ienemumi!D118</f>
        <v>16356939.044050274</v>
      </c>
      <c r="D113" s="356">
        <f>IIN_ienemumi!F118</f>
        <v>405847.93711824046</v>
      </c>
      <c r="E113" s="197">
        <v>1265253</v>
      </c>
      <c r="F113" s="201">
        <v>337594</v>
      </c>
      <c r="G113" s="201">
        <v>27778</v>
      </c>
      <c r="H113" s="335">
        <v>152060</v>
      </c>
      <c r="I113" s="329">
        <f t="shared" si="6"/>
        <v>1782685</v>
      </c>
      <c r="J113" s="25">
        <f t="shared" si="5"/>
        <v>18545471.981168516</v>
      </c>
      <c r="K113" s="377"/>
      <c r="L113" s="378"/>
      <c r="M113" s="46"/>
      <c r="N113" s="46"/>
      <c r="O113" s="46"/>
      <c r="P113" s="46"/>
    </row>
    <row r="114" spans="1:16" ht="15.5">
      <c r="A114" s="341">
        <v>109</v>
      </c>
      <c r="B114" s="39" t="s">
        <v>111</v>
      </c>
      <c r="C114" s="356">
        <f>IIN_ienemumi!D119</f>
        <v>1064334.5218303537</v>
      </c>
      <c r="D114" s="356">
        <f>IIN_ienemumi!F119</f>
        <v>26408.239886771466</v>
      </c>
      <c r="E114" s="197">
        <v>141389</v>
      </c>
      <c r="F114" s="201">
        <v>3247</v>
      </c>
      <c r="G114" s="201">
        <v>0</v>
      </c>
      <c r="H114" s="335">
        <v>4498</v>
      </c>
      <c r="I114" s="329">
        <f t="shared" si="6"/>
        <v>149134</v>
      </c>
      <c r="J114" s="25">
        <f t="shared" si="5"/>
        <v>1239876.7617171251</v>
      </c>
      <c r="K114" s="377"/>
      <c r="L114" s="378"/>
      <c r="M114" s="46"/>
      <c r="N114" s="46"/>
      <c r="O114" s="46"/>
      <c r="P114" s="46"/>
    </row>
    <row r="115" spans="1:16" ht="15.5">
      <c r="A115" s="341">
        <v>110</v>
      </c>
      <c r="B115" s="39" t="s">
        <v>112</v>
      </c>
      <c r="C115" s="356">
        <f>IIN_ienemumi!D120</f>
        <v>4002658.4245556835</v>
      </c>
      <c r="D115" s="356">
        <f>IIN_ienemumi!F120</f>
        <v>99313.854518872278</v>
      </c>
      <c r="E115" s="197">
        <v>302129</v>
      </c>
      <c r="F115" s="201">
        <v>58118</v>
      </c>
      <c r="G115" s="201">
        <v>126</v>
      </c>
      <c r="H115" s="335">
        <v>30013</v>
      </c>
      <c r="I115" s="329">
        <f t="shared" si="6"/>
        <v>390386</v>
      </c>
      <c r="J115" s="25">
        <f t="shared" si="5"/>
        <v>4492358.2790745553</v>
      </c>
      <c r="K115" s="377"/>
      <c r="L115" s="378"/>
      <c r="M115" s="46"/>
      <c r="N115" s="46"/>
      <c r="O115" s="46"/>
      <c r="P115" s="46"/>
    </row>
    <row r="116" spans="1:16" ht="15.5">
      <c r="A116" s="341">
        <v>111</v>
      </c>
      <c r="B116" s="39" t="s">
        <v>113</v>
      </c>
      <c r="C116" s="356">
        <f>IIN_ienemumi!D121</f>
        <v>1216622.8389733389</v>
      </c>
      <c r="D116" s="356">
        <f>IIN_ienemumi!F121</f>
        <v>30186.813566922843</v>
      </c>
      <c r="E116" s="197">
        <v>140233</v>
      </c>
      <c r="F116" s="201">
        <v>9682</v>
      </c>
      <c r="G116" s="201">
        <v>30</v>
      </c>
      <c r="H116" s="335">
        <v>7270</v>
      </c>
      <c r="I116" s="329">
        <f t="shared" si="6"/>
        <v>157215</v>
      </c>
      <c r="J116" s="25">
        <f t="shared" si="5"/>
        <v>1404024.6525402619</v>
      </c>
      <c r="K116" s="377"/>
      <c r="L116" s="378"/>
      <c r="M116" s="46"/>
      <c r="N116" s="46"/>
      <c r="O116" s="46"/>
      <c r="P116" s="46"/>
    </row>
    <row r="117" spans="1:16" ht="15.5">
      <c r="A117" s="341">
        <v>112</v>
      </c>
      <c r="B117" s="39" t="s">
        <v>114</v>
      </c>
      <c r="C117" s="356">
        <f>IIN_ienemumi!D122</f>
        <v>601438.65513533459</v>
      </c>
      <c r="D117" s="356">
        <f>IIN_ienemumi!F122</f>
        <v>14922.879936917745</v>
      </c>
      <c r="E117" s="197">
        <v>119037</v>
      </c>
      <c r="F117" s="201">
        <v>1592</v>
      </c>
      <c r="G117" s="201">
        <v>18183</v>
      </c>
      <c r="H117" s="335">
        <v>3037</v>
      </c>
      <c r="I117" s="329">
        <f t="shared" si="6"/>
        <v>141849</v>
      </c>
      <c r="J117" s="25">
        <f t="shared" si="5"/>
        <v>758210.53507225239</v>
      </c>
      <c r="K117" s="377"/>
      <c r="L117" s="378"/>
      <c r="M117" s="46"/>
      <c r="N117" s="46"/>
      <c r="O117" s="46"/>
      <c r="P117" s="46"/>
    </row>
    <row r="118" spans="1:16" ht="15.5">
      <c r="A118" s="341">
        <v>113</v>
      </c>
      <c r="B118" s="39" t="s">
        <v>115</v>
      </c>
      <c r="C118" s="356">
        <f>IIN_ienemumi!D123</f>
        <v>1763283.4451715117</v>
      </c>
      <c r="D118" s="356">
        <f>IIN_ienemumi!F123</f>
        <v>43750.54200852487</v>
      </c>
      <c r="E118" s="197">
        <v>183634</v>
      </c>
      <c r="F118" s="201">
        <v>13258</v>
      </c>
      <c r="G118" s="201">
        <v>166</v>
      </c>
      <c r="H118" s="335">
        <v>11210</v>
      </c>
      <c r="I118" s="329">
        <f t="shared" si="6"/>
        <v>208268</v>
      </c>
      <c r="J118" s="25">
        <f t="shared" si="5"/>
        <v>2015301.9871800365</v>
      </c>
      <c r="K118" s="377"/>
      <c r="L118" s="378"/>
      <c r="M118" s="46"/>
      <c r="N118" s="46"/>
      <c r="O118" s="46"/>
      <c r="P118" s="46"/>
    </row>
    <row r="119" spans="1:16" ht="15.5">
      <c r="A119" s="341">
        <v>114</v>
      </c>
      <c r="B119" s="39" t="s">
        <v>116</v>
      </c>
      <c r="C119" s="356">
        <f>IIN_ienemumi!D124</f>
        <v>4276484.7674047993</v>
      </c>
      <c r="D119" s="356">
        <f>IIN_ienemumi!F124</f>
        <v>106108.02646477612</v>
      </c>
      <c r="E119" s="197">
        <v>467416</v>
      </c>
      <c r="F119" s="201">
        <v>25747</v>
      </c>
      <c r="G119" s="201">
        <v>3382</v>
      </c>
      <c r="H119" s="335">
        <v>21376</v>
      </c>
      <c r="I119" s="329">
        <f t="shared" si="6"/>
        <v>517921</v>
      </c>
      <c r="J119" s="25">
        <f t="shared" si="5"/>
        <v>4900513.7938695755</v>
      </c>
      <c r="K119" s="377"/>
      <c r="L119" s="378"/>
      <c r="M119" s="46"/>
      <c r="N119" s="46"/>
      <c r="O119" s="46"/>
      <c r="P119" s="46"/>
    </row>
    <row r="120" spans="1:16" ht="15.5">
      <c r="A120" s="341">
        <v>115</v>
      </c>
      <c r="B120" s="39" t="s">
        <v>117</v>
      </c>
      <c r="C120" s="356">
        <f>IIN_ienemumi!D125</f>
        <v>6042237.9660179559</v>
      </c>
      <c r="D120" s="356">
        <f>IIN_ienemumi!F125</f>
        <v>149919.84793009804</v>
      </c>
      <c r="E120" s="197">
        <v>916787</v>
      </c>
      <c r="F120" s="201">
        <v>77460</v>
      </c>
      <c r="G120" s="201">
        <v>21078</v>
      </c>
      <c r="H120" s="335">
        <v>41466</v>
      </c>
      <c r="I120" s="329">
        <f t="shared" si="6"/>
        <v>1056791</v>
      </c>
      <c r="J120" s="25">
        <f t="shared" si="5"/>
        <v>7248948.8139480539</v>
      </c>
      <c r="K120" s="377"/>
      <c r="L120" s="378"/>
      <c r="M120" s="46"/>
      <c r="N120" s="46"/>
      <c r="O120" s="46"/>
      <c r="P120" s="46"/>
    </row>
    <row r="121" spans="1:16" ht="15.5">
      <c r="A121" s="341">
        <v>116</v>
      </c>
      <c r="B121" s="39" t="s">
        <v>118</v>
      </c>
      <c r="C121" s="356">
        <f>IIN_ienemumi!D126</f>
        <v>1729146.6903187176</v>
      </c>
      <c r="D121" s="356">
        <f>IIN_ienemumi!F126</f>
        <v>42903.541753794627</v>
      </c>
      <c r="E121" s="197">
        <v>185226</v>
      </c>
      <c r="F121" s="201">
        <v>6065</v>
      </c>
      <c r="G121" s="201">
        <v>2738</v>
      </c>
      <c r="H121" s="335">
        <v>7513</v>
      </c>
      <c r="I121" s="329">
        <f t="shared" si="6"/>
        <v>201542</v>
      </c>
      <c r="J121" s="25">
        <f t="shared" si="5"/>
        <v>1973592.2320725122</v>
      </c>
      <c r="K121" s="377"/>
      <c r="L121" s="378"/>
      <c r="M121" s="46"/>
      <c r="N121" s="46"/>
      <c r="O121" s="46"/>
      <c r="P121" s="46"/>
    </row>
    <row r="122" spans="1:16" ht="15.5">
      <c r="A122" s="341">
        <v>117</v>
      </c>
      <c r="B122" s="39" t="s">
        <v>119</v>
      </c>
      <c r="C122" s="356">
        <f>IIN_ienemumi!D127</f>
        <v>1881209.4711136797</v>
      </c>
      <c r="D122" s="356">
        <f>IIN_ienemumi!F127</f>
        <v>46676.519432069137</v>
      </c>
      <c r="E122" s="197">
        <v>198689</v>
      </c>
      <c r="F122" s="201">
        <v>4517</v>
      </c>
      <c r="G122" s="201">
        <v>274</v>
      </c>
      <c r="H122" s="335">
        <v>7490</v>
      </c>
      <c r="I122" s="329">
        <f t="shared" si="6"/>
        <v>210970</v>
      </c>
      <c r="J122" s="25">
        <f t="shared" si="5"/>
        <v>2138855.9905457487</v>
      </c>
      <c r="K122" s="377"/>
      <c r="L122" s="378"/>
      <c r="M122" s="46"/>
      <c r="N122" s="46"/>
      <c r="O122" s="46"/>
      <c r="P122" s="46"/>
    </row>
    <row r="123" spans="1:16" ht="15.5">
      <c r="A123" s="341">
        <v>118</v>
      </c>
      <c r="B123" s="39" t="s">
        <v>120</v>
      </c>
      <c r="C123" s="356">
        <f>IIN_ienemumi!D128</f>
        <v>2103566.893525451</v>
      </c>
      <c r="D123" s="356">
        <f>IIN_ienemumi!F128</f>
        <v>52193.645891103784</v>
      </c>
      <c r="E123" s="197">
        <v>174642</v>
      </c>
      <c r="F123" s="201">
        <v>21847</v>
      </c>
      <c r="G123" s="201">
        <v>14</v>
      </c>
      <c r="H123" s="335">
        <v>10871</v>
      </c>
      <c r="I123" s="329">
        <f t="shared" si="6"/>
        <v>207374</v>
      </c>
      <c r="J123" s="25">
        <f t="shared" si="5"/>
        <v>2363134.5394165548</v>
      </c>
      <c r="K123" s="377"/>
      <c r="L123" s="378"/>
      <c r="M123" s="46"/>
      <c r="N123" s="46"/>
      <c r="O123" s="46"/>
      <c r="P123" s="46"/>
    </row>
    <row r="124" spans="1:16" ht="15.5">
      <c r="A124" s="344">
        <v>119</v>
      </c>
      <c r="B124" s="41" t="s">
        <v>121</v>
      </c>
      <c r="C124" s="357">
        <f>IIN_ienemumi!D129</f>
        <v>871908.79136296699</v>
      </c>
      <c r="D124" s="357">
        <f>IIN_ienemumi!F129</f>
        <v>21633.777773270696</v>
      </c>
      <c r="E124" s="358">
        <v>95917</v>
      </c>
      <c r="F124" s="202">
        <v>5726</v>
      </c>
      <c r="G124" s="202">
        <v>1376</v>
      </c>
      <c r="H124" s="336">
        <v>5370</v>
      </c>
      <c r="I124" s="329">
        <f t="shared" si="6"/>
        <v>108389</v>
      </c>
      <c r="J124" s="25">
        <f t="shared" si="5"/>
        <v>1001931.5691362377</v>
      </c>
      <c r="K124" s="377"/>
      <c r="L124" s="378"/>
      <c r="M124" s="46"/>
      <c r="N124" s="46"/>
      <c r="O124" s="46"/>
      <c r="P124" s="46"/>
    </row>
    <row r="125" spans="1:16" ht="15.5">
      <c r="A125" s="496" t="s">
        <v>122</v>
      </c>
      <c r="B125" s="496" t="s">
        <v>122</v>
      </c>
      <c r="C125" s="68">
        <f t="shared" ref="C125:J125" si="7">SUM(C15:C124)</f>
        <v>561191563.10662436</v>
      </c>
      <c r="D125" s="68">
        <f t="shared" si="7"/>
        <v>13924270.158470135</v>
      </c>
      <c r="E125" s="328">
        <f t="shared" si="7"/>
        <v>47916088</v>
      </c>
      <c r="F125" s="328">
        <f t="shared" si="7"/>
        <v>9961284</v>
      </c>
      <c r="G125" s="328">
        <f t="shared" si="7"/>
        <v>1380227</v>
      </c>
      <c r="H125" s="328">
        <f t="shared" si="7"/>
        <v>6013737</v>
      </c>
      <c r="I125" s="196">
        <f t="shared" si="7"/>
        <v>65271336</v>
      </c>
      <c r="J125" s="68">
        <f t="shared" si="7"/>
        <v>640387169.26509404</v>
      </c>
      <c r="K125" s="377"/>
      <c r="M125" s="46"/>
      <c r="N125" s="46"/>
      <c r="O125" s="46"/>
      <c r="P125" s="46"/>
    </row>
    <row r="126" spans="1:16" ht="15.5">
      <c r="E126" s="203"/>
      <c r="F126" s="203"/>
      <c r="G126" s="203"/>
      <c r="H126" s="203"/>
      <c r="I126" s="203"/>
    </row>
  </sheetData>
  <sheetProtection formatCells="0" formatColumns="0" formatRows="0" insertColumns="0" insertRows="0" insertHyperlinks="0" deleteColumns="0" deleteRows="0"/>
  <mergeCells count="2">
    <mergeCell ref="A14:B14"/>
    <mergeCell ref="A125:B125"/>
  </mergeCells>
  <phoneticPr fontId="9" type="noConversion"/>
  <pageMargins left="0.75" right="0.75" top="1" bottom="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9"/>
  <sheetViews>
    <sheetView workbookViewId="0">
      <selection activeCell="I8" sqref="I8"/>
    </sheetView>
  </sheetViews>
  <sheetFormatPr defaultRowHeight="15.5"/>
  <cols>
    <col min="1" max="1" width="8.1796875" style="2" customWidth="1"/>
    <col min="2" max="2" width="24.1796875" style="2" customWidth="1"/>
    <col min="3" max="3" width="27.26953125" style="2" customWidth="1"/>
    <col min="4" max="4" width="20.7265625" style="10" customWidth="1"/>
    <col min="5" max="5" width="16.1796875" customWidth="1"/>
    <col min="6" max="7" width="20.7265625" customWidth="1"/>
    <col min="8" max="8" width="16" customWidth="1"/>
    <col min="9" max="9" width="20.7265625" customWidth="1"/>
  </cols>
  <sheetData>
    <row r="1" spans="1:9" ht="12.75" customHeight="1"/>
    <row r="2" spans="1:9" ht="40.5" customHeight="1">
      <c r="A2" s="497" t="s">
        <v>234</v>
      </c>
      <c r="B2" s="498"/>
      <c r="C2" s="498"/>
      <c r="D2" s="498"/>
      <c r="E2" s="498"/>
      <c r="F2" s="498"/>
      <c r="G2" s="498"/>
    </row>
    <row r="3" spans="1:9" ht="12" customHeight="1">
      <c r="A3" s="8"/>
    </row>
    <row r="4" spans="1:9" ht="18">
      <c r="A4" s="8"/>
      <c r="D4" s="49"/>
      <c r="F4" s="381"/>
      <c r="G4" s="46"/>
    </row>
    <row r="5" spans="1:9" s="10" customFormat="1" ht="18">
      <c r="A5" s="15"/>
      <c r="B5" s="15"/>
      <c r="C5" s="69" t="s">
        <v>139</v>
      </c>
      <c r="D5" s="70">
        <v>1731165000</v>
      </c>
      <c r="E5" s="169"/>
      <c r="H5" s="350"/>
    </row>
    <row r="6" spans="1:9" s="10" customFormat="1">
      <c r="A6" s="15"/>
      <c r="B6" s="15"/>
      <c r="C6" s="71" t="s">
        <v>140</v>
      </c>
      <c r="D6" s="72">
        <v>0.8</v>
      </c>
    </row>
    <row r="7" spans="1:9" s="10" customFormat="1" ht="64.5" customHeight="1">
      <c r="A7" s="15"/>
      <c r="B7" s="15"/>
      <c r="C7" s="73" t="s">
        <v>141</v>
      </c>
      <c r="D7" s="68">
        <f>D5*D6</f>
        <v>1384932000</v>
      </c>
      <c r="E7" s="345"/>
      <c r="F7" s="421" t="s">
        <v>248</v>
      </c>
      <c r="G7" s="68">
        <v>34362896</v>
      </c>
      <c r="I7" s="419"/>
    </row>
    <row r="8" spans="1:9" s="10" customFormat="1">
      <c r="A8" s="15"/>
      <c r="B8" s="15"/>
      <c r="C8" s="15"/>
      <c r="D8" s="16"/>
      <c r="F8" s="337"/>
      <c r="I8" s="419"/>
    </row>
    <row r="9" spans="1:9" ht="63.75" customHeight="1">
      <c r="A9" s="74" t="s">
        <v>0</v>
      </c>
      <c r="B9" s="74" t="s">
        <v>1</v>
      </c>
      <c r="C9" s="74" t="s">
        <v>142</v>
      </c>
      <c r="D9" s="75" t="s">
        <v>245</v>
      </c>
      <c r="F9" s="67" t="s">
        <v>227</v>
      </c>
      <c r="G9" s="379" t="s">
        <v>228</v>
      </c>
    </row>
    <row r="10" spans="1:9" ht="15" customHeight="1">
      <c r="A10" s="76"/>
      <c r="B10" s="77" t="s">
        <v>123</v>
      </c>
      <c r="C10" s="112">
        <f>SUM(C11:C129)</f>
        <v>99.999999999999986</v>
      </c>
      <c r="D10" s="78">
        <f>SUM(D11:D129)</f>
        <v>1384932000</v>
      </c>
      <c r="F10" s="420">
        <f>G7</f>
        <v>34362896</v>
      </c>
      <c r="G10" s="380">
        <f>SUM(G11:G129)</f>
        <v>1419294895.9999988</v>
      </c>
    </row>
    <row r="11" spans="1:9">
      <c r="A11" s="79">
        <v>1</v>
      </c>
      <c r="B11" s="109" t="s">
        <v>2</v>
      </c>
      <c r="C11" s="110">
        <f>IIN_SK_koeficienti!I10</f>
        <v>2.8931483345017828</v>
      </c>
      <c r="D11" s="80">
        <f>$D$7*C11/100</f>
        <v>40068137.091982231</v>
      </c>
      <c r="F11" s="351">
        <f>$G$7*C11/100</f>
        <v>994169.55331057962</v>
      </c>
      <c r="G11" s="80">
        <f>D11+F11</f>
        <v>41062306.645292811</v>
      </c>
    </row>
    <row r="12" spans="1:9">
      <c r="A12" s="3">
        <v>2</v>
      </c>
      <c r="B12" s="4" t="s">
        <v>3</v>
      </c>
      <c r="C12" s="17">
        <f>IIN_SK_koeficienti!I11</f>
        <v>0.83832882913817375</v>
      </c>
      <c r="D12" s="18">
        <f t="shared" ref="D12:D75" si="0">$D$7*C12/100</f>
        <v>11610284.219959892</v>
      </c>
      <c r="E12" s="47"/>
      <c r="F12" s="352">
        <f t="shared" ref="F12:F75" si="1">$G$7*C12/100</f>
        <v>288074.06369476835</v>
      </c>
      <c r="G12" s="18">
        <f t="shared" ref="G12:G75" si="2">D12+F12</f>
        <v>11898358.28365466</v>
      </c>
    </row>
    <row r="13" spans="1:9">
      <c r="A13" s="3">
        <v>3</v>
      </c>
      <c r="B13" s="4" t="s">
        <v>4</v>
      </c>
      <c r="C13" s="17">
        <f>IIN_SK_koeficienti!I12</f>
        <v>2.8249807257096746</v>
      </c>
      <c r="D13" s="18">
        <f t="shared" si="0"/>
        <v>39124062.064185508</v>
      </c>
      <c r="F13" s="352">
        <f t="shared" si="1"/>
        <v>970745.18879566074</v>
      </c>
      <c r="G13" s="18">
        <f t="shared" si="2"/>
        <v>40094807.252981171</v>
      </c>
    </row>
    <row r="14" spans="1:9">
      <c r="A14" s="3">
        <v>4</v>
      </c>
      <c r="B14" s="4" t="s">
        <v>5</v>
      </c>
      <c r="C14" s="17">
        <f>IIN_SK_koeficienti!I13</f>
        <v>3.7177299751838166</v>
      </c>
      <c r="D14" s="18">
        <f t="shared" si="0"/>
        <v>51488032.09991274</v>
      </c>
      <c r="F14" s="352">
        <f t="shared" si="1"/>
        <v>1277519.6849332408</v>
      </c>
      <c r="G14" s="18">
        <f t="shared" si="2"/>
        <v>52765551.784845978</v>
      </c>
    </row>
    <row r="15" spans="1:9">
      <c r="A15" s="3">
        <v>5</v>
      </c>
      <c r="B15" s="4" t="s">
        <v>6</v>
      </c>
      <c r="C15" s="17">
        <f>IIN_SK_koeficienti!I14</f>
        <v>2.8383993102475862</v>
      </c>
      <c r="D15" s="18">
        <f t="shared" si="0"/>
        <v>39309900.3353981</v>
      </c>
      <c r="F15" s="352">
        <f t="shared" si="1"/>
        <v>975356.20304509532</v>
      </c>
      <c r="G15" s="18">
        <f t="shared" si="2"/>
        <v>40285256.538443193</v>
      </c>
    </row>
    <row r="16" spans="1:9">
      <c r="A16" s="3">
        <v>6</v>
      </c>
      <c r="B16" s="4" t="s">
        <v>7</v>
      </c>
      <c r="C16" s="17">
        <f>IIN_SK_koeficienti!I15</f>
        <v>1.039349740915205</v>
      </c>
      <c r="D16" s="18">
        <f t="shared" si="0"/>
        <v>14394287.153851766</v>
      </c>
      <c r="F16" s="352">
        <f t="shared" si="1"/>
        <v>357150.67054696137</v>
      </c>
      <c r="G16" s="18">
        <f t="shared" si="2"/>
        <v>14751437.824398728</v>
      </c>
    </row>
    <row r="17" spans="1:7">
      <c r="A17" s="3">
        <v>7</v>
      </c>
      <c r="B17" s="4" t="s">
        <v>8</v>
      </c>
      <c r="C17" s="17">
        <f>IIN_SK_koeficienti!I16</f>
        <v>42.146118911899208</v>
      </c>
      <c r="D17" s="18">
        <f t="shared" si="0"/>
        <v>583695087.56894398</v>
      </c>
      <c r="F17" s="352">
        <f t="shared" si="1"/>
        <v>14482627.009732256</v>
      </c>
      <c r="G17" s="18">
        <f t="shared" si="2"/>
        <v>598177714.57867622</v>
      </c>
    </row>
    <row r="18" spans="1:7">
      <c r="A18" s="3">
        <v>8</v>
      </c>
      <c r="B18" s="4" t="s">
        <v>9</v>
      </c>
      <c r="C18" s="17">
        <f>IIN_SK_koeficienti!I17</f>
        <v>1.1957861753464571</v>
      </c>
      <c r="D18" s="18">
        <f t="shared" si="0"/>
        <v>16560825.393949196</v>
      </c>
      <c r="F18" s="352">
        <f t="shared" si="1"/>
        <v>410906.75981668069</v>
      </c>
      <c r="G18" s="18">
        <f t="shared" si="2"/>
        <v>16971732.153765876</v>
      </c>
    </row>
    <row r="19" spans="1:7">
      <c r="A19" s="3">
        <v>9</v>
      </c>
      <c r="B19" s="4" t="s">
        <v>10</v>
      </c>
      <c r="C19" s="17">
        <f>IIN_SK_koeficienti!I18</f>
        <v>1.9849220730831341</v>
      </c>
      <c r="D19" s="18">
        <f t="shared" si="0"/>
        <v>27489820.965191711</v>
      </c>
      <c r="F19" s="352">
        <f t="shared" si="1"/>
        <v>682076.70765460131</v>
      </c>
      <c r="G19" s="18">
        <f t="shared" si="2"/>
        <v>28171897.672846314</v>
      </c>
    </row>
    <row r="20" spans="1:7">
      <c r="A20" s="3">
        <v>10</v>
      </c>
      <c r="B20" s="4" t="s">
        <v>12</v>
      </c>
      <c r="C20" s="17">
        <f>IIN_SK_koeficienti!I19</f>
        <v>7.3651956067376359E-2</v>
      </c>
      <c r="D20" s="18">
        <f t="shared" si="0"/>
        <v>1020029.5082030367</v>
      </c>
      <c r="F20" s="352">
        <f t="shared" si="1"/>
        <v>25308.945065398231</v>
      </c>
      <c r="G20" s="18">
        <f t="shared" si="2"/>
        <v>1045338.453268435</v>
      </c>
    </row>
    <row r="21" spans="1:7">
      <c r="A21" s="3">
        <v>11</v>
      </c>
      <c r="B21" s="4" t="s">
        <v>13</v>
      </c>
      <c r="C21" s="17">
        <f>IIN_SK_koeficienti!I20</f>
        <v>0.4094831865427252</v>
      </c>
      <c r="D21" s="18">
        <f t="shared" si="0"/>
        <v>5671063.6850498952</v>
      </c>
      <c r="F21" s="352">
        <f t="shared" si="1"/>
        <v>140710.28152916266</v>
      </c>
      <c r="G21" s="18">
        <f t="shared" si="2"/>
        <v>5811773.9665790582</v>
      </c>
    </row>
    <row r="22" spans="1:7">
      <c r="A22" s="3">
        <v>12</v>
      </c>
      <c r="B22" s="4" t="s">
        <v>14</v>
      </c>
      <c r="C22" s="17">
        <f>IIN_SK_koeficienti!I21</f>
        <v>0.2882186790418933</v>
      </c>
      <c r="D22" s="18">
        <f t="shared" si="0"/>
        <v>3991632.7160284738</v>
      </c>
      <c r="F22" s="352">
        <f t="shared" si="1"/>
        <v>99040.284931739589</v>
      </c>
      <c r="G22" s="18">
        <f t="shared" si="2"/>
        <v>4090673.0009602136</v>
      </c>
    </row>
    <row r="23" spans="1:7">
      <c r="A23" s="3">
        <v>13</v>
      </c>
      <c r="B23" s="4" t="s">
        <v>15</v>
      </c>
      <c r="C23" s="17">
        <f>IIN_SK_koeficienti!I22</f>
        <v>9.3415994180253203E-2</v>
      </c>
      <c r="D23" s="18">
        <f t="shared" si="0"/>
        <v>1293747.9965204643</v>
      </c>
      <c r="F23" s="352">
        <f t="shared" si="1"/>
        <v>32100.440927526462</v>
      </c>
      <c r="G23" s="18">
        <f t="shared" si="2"/>
        <v>1325848.4374479908</v>
      </c>
    </row>
    <row r="24" spans="1:7">
      <c r="A24" s="3">
        <v>14</v>
      </c>
      <c r="B24" s="4" t="s">
        <v>16</v>
      </c>
      <c r="C24" s="17">
        <f>IIN_SK_koeficienti!I23</f>
        <v>0.15198669624185421</v>
      </c>
      <c r="D24" s="18">
        <f t="shared" si="0"/>
        <v>2104912.3919962365</v>
      </c>
      <c r="F24" s="352">
        <f t="shared" si="1"/>
        <v>52227.030363424274</v>
      </c>
      <c r="G24" s="18">
        <f t="shared" si="2"/>
        <v>2157139.4223596607</v>
      </c>
    </row>
    <row r="25" spans="1:7">
      <c r="A25" s="3">
        <v>15</v>
      </c>
      <c r="B25" s="4" t="s">
        <v>17</v>
      </c>
      <c r="C25" s="17">
        <f>IIN_SK_koeficienti!I24</f>
        <v>5.035781032921452E-2</v>
      </c>
      <c r="D25" s="18">
        <f t="shared" si="0"/>
        <v>697421.42974859732</v>
      </c>
      <c r="F25" s="352">
        <f t="shared" si="1"/>
        <v>17304.401991305243</v>
      </c>
      <c r="G25" s="18">
        <f t="shared" si="2"/>
        <v>714725.83173990261</v>
      </c>
    </row>
    <row r="26" spans="1:7">
      <c r="A26" s="3">
        <v>16</v>
      </c>
      <c r="B26" s="4" t="s">
        <v>18</v>
      </c>
      <c r="C26" s="17">
        <f>IIN_SK_koeficienti!I25</f>
        <v>0.51038836367332963</v>
      </c>
      <c r="D26" s="18">
        <f t="shared" si="0"/>
        <v>7068531.7727883169</v>
      </c>
      <c r="F26" s="352">
        <f t="shared" si="1"/>
        <v>175384.22260516803</v>
      </c>
      <c r="G26" s="18">
        <f t="shared" si="2"/>
        <v>7243915.9953934848</v>
      </c>
    </row>
    <row r="27" spans="1:7">
      <c r="A27" s="3">
        <v>17</v>
      </c>
      <c r="B27" s="4" t="s">
        <v>19</v>
      </c>
      <c r="C27" s="17">
        <f>IIN_SK_koeficienti!I26</f>
        <v>0.2128858002790944</v>
      </c>
      <c r="D27" s="18">
        <f t="shared" si="0"/>
        <v>2948323.5715212678</v>
      </c>
      <c r="F27" s="352">
        <f t="shared" si="1"/>
        <v>73153.726148672911</v>
      </c>
      <c r="G27" s="18">
        <f t="shared" si="2"/>
        <v>3021477.2976699406</v>
      </c>
    </row>
    <row r="28" spans="1:7">
      <c r="A28" s="3">
        <v>18</v>
      </c>
      <c r="B28" s="4" t="s">
        <v>20</v>
      </c>
      <c r="C28" s="17">
        <f>IIN_SK_koeficienti!I27</f>
        <v>0.11495042213359367</v>
      </c>
      <c r="D28" s="18">
        <f t="shared" si="0"/>
        <v>1591985.1802632215</v>
      </c>
      <c r="F28" s="352">
        <f t="shared" si="1"/>
        <v>39500.294009327779</v>
      </c>
      <c r="G28" s="18">
        <f t="shared" si="2"/>
        <v>1631485.4742725494</v>
      </c>
    </row>
    <row r="29" spans="1:7">
      <c r="A29" s="3">
        <v>19</v>
      </c>
      <c r="B29" s="4" t="s">
        <v>21</v>
      </c>
      <c r="C29" s="17">
        <f>IIN_SK_koeficienti!I28</f>
        <v>0.23401557597693221</v>
      </c>
      <c r="D29" s="18">
        <f t="shared" si="0"/>
        <v>3240956.5966888471</v>
      </c>
      <c r="F29" s="352">
        <f t="shared" si="1"/>
        <v>80414.52899675419</v>
      </c>
      <c r="G29" s="18">
        <f t="shared" si="2"/>
        <v>3321371.125685601</v>
      </c>
    </row>
    <row r="30" spans="1:7">
      <c r="A30" s="3">
        <v>20</v>
      </c>
      <c r="B30" s="4" t="s">
        <v>22</v>
      </c>
      <c r="C30" s="17">
        <f>IIN_SK_koeficienti!I29</f>
        <v>0.74839884467588724</v>
      </c>
      <c r="D30" s="18">
        <f t="shared" si="0"/>
        <v>10364815.087546658</v>
      </c>
      <c r="F30" s="352">
        <f t="shared" si="1"/>
        <v>257171.51666117669</v>
      </c>
      <c r="G30" s="18">
        <f t="shared" si="2"/>
        <v>10621986.604207834</v>
      </c>
    </row>
    <row r="31" spans="1:7">
      <c r="A31" s="3">
        <v>21</v>
      </c>
      <c r="B31" s="4" t="s">
        <v>23</v>
      </c>
      <c r="C31" s="17">
        <f>IIN_SK_koeficienti!I30</f>
        <v>0.83265403242544123</v>
      </c>
      <c r="D31" s="18">
        <f t="shared" si="0"/>
        <v>11531692.144350313</v>
      </c>
      <c r="F31" s="352">
        <f t="shared" si="1"/>
        <v>286124.03920216067</v>
      </c>
      <c r="G31" s="18">
        <f t="shared" si="2"/>
        <v>11817816.183552474</v>
      </c>
    </row>
    <row r="32" spans="1:7">
      <c r="A32" s="3">
        <v>22</v>
      </c>
      <c r="B32" s="4" t="s">
        <v>24</v>
      </c>
      <c r="C32" s="17">
        <f>IIN_SK_koeficienti!I31</f>
        <v>0.28375996996100439</v>
      </c>
      <c r="D32" s="18">
        <f t="shared" si="0"/>
        <v>3929882.6271803374</v>
      </c>
      <c r="F32" s="352">
        <f t="shared" si="1"/>
        <v>97508.143367331184</v>
      </c>
      <c r="G32" s="18">
        <f t="shared" si="2"/>
        <v>4027390.7705476684</v>
      </c>
    </row>
    <row r="33" spans="1:7">
      <c r="A33" s="3">
        <v>23</v>
      </c>
      <c r="B33" s="4" t="s">
        <v>25</v>
      </c>
      <c r="C33" s="17">
        <f>IIN_SK_koeficienti!I32</f>
        <v>2.9882019895019013E-2</v>
      </c>
      <c r="D33" s="18">
        <f t="shared" si="0"/>
        <v>413845.65577248466</v>
      </c>
      <c r="F33" s="352">
        <f t="shared" si="1"/>
        <v>10268.327419224692</v>
      </c>
      <c r="G33" s="18">
        <f t="shared" si="2"/>
        <v>424113.98319170938</v>
      </c>
    </row>
    <row r="34" spans="1:7">
      <c r="A34" s="3">
        <v>24</v>
      </c>
      <c r="B34" s="4" t="s">
        <v>26</v>
      </c>
      <c r="C34" s="17">
        <f>IIN_SK_koeficienti!I33</f>
        <v>0.38707183357395919</v>
      </c>
      <c r="D34" s="18">
        <f t="shared" si="0"/>
        <v>5360681.6861525048</v>
      </c>
      <c r="F34" s="352">
        <f t="shared" si="1"/>
        <v>133009.09161631268</v>
      </c>
      <c r="G34" s="18">
        <f t="shared" si="2"/>
        <v>5493690.7777688177</v>
      </c>
    </row>
    <row r="35" spans="1:7">
      <c r="A35" s="3">
        <v>25</v>
      </c>
      <c r="B35" s="4" t="s">
        <v>27</v>
      </c>
      <c r="C35" s="17">
        <f>IIN_SK_koeficienti!I34</f>
        <v>0.95781005455957158</v>
      </c>
      <c r="D35" s="18">
        <f t="shared" si="0"/>
        <v>13265017.944812965</v>
      </c>
      <c r="F35" s="352">
        <f t="shared" si="1"/>
        <v>329131.27292584884</v>
      </c>
      <c r="G35" s="18">
        <f t="shared" si="2"/>
        <v>13594149.217738813</v>
      </c>
    </row>
    <row r="36" spans="1:7">
      <c r="A36" s="3">
        <v>26</v>
      </c>
      <c r="B36" s="4" t="s">
        <v>28</v>
      </c>
      <c r="C36" s="17">
        <f>IIN_SK_koeficienti!I35</f>
        <v>0.12589308171074412</v>
      </c>
      <c r="D36" s="18">
        <f t="shared" si="0"/>
        <v>1743533.5743982429</v>
      </c>
      <c r="F36" s="352">
        <f t="shared" si="1"/>
        <v>43260.508739458026</v>
      </c>
      <c r="G36" s="18">
        <f t="shared" si="2"/>
        <v>1786794.0831377008</v>
      </c>
    </row>
    <row r="37" spans="1:7">
      <c r="A37" s="3">
        <v>27</v>
      </c>
      <c r="B37" s="4" t="s">
        <v>29</v>
      </c>
      <c r="C37" s="17">
        <f>IIN_SK_koeficienti!I36</f>
        <v>0.22135329284776964</v>
      </c>
      <c r="D37" s="18">
        <f t="shared" si="0"/>
        <v>3065592.5857024728</v>
      </c>
      <c r="F37" s="352">
        <f t="shared" si="1"/>
        <v>76063.401813854522</v>
      </c>
      <c r="G37" s="18">
        <f t="shared" si="2"/>
        <v>3141655.9875163273</v>
      </c>
    </row>
    <row r="38" spans="1:7">
      <c r="A38" s="3">
        <v>28</v>
      </c>
      <c r="B38" s="4" t="s">
        <v>30</v>
      </c>
      <c r="C38" s="17">
        <f>IIN_SK_koeficienti!I37</f>
        <v>0.28920363155612344</v>
      </c>
      <c r="D38" s="18">
        <f t="shared" si="0"/>
        <v>4005273.6385828513</v>
      </c>
      <c r="F38" s="352">
        <f t="shared" si="1"/>
        <v>99378.74313985389</v>
      </c>
      <c r="G38" s="18">
        <f t="shared" si="2"/>
        <v>4104652.381722705</v>
      </c>
    </row>
    <row r="39" spans="1:7">
      <c r="A39" s="3">
        <v>29</v>
      </c>
      <c r="B39" s="4" t="s">
        <v>31</v>
      </c>
      <c r="C39" s="17">
        <f>IIN_SK_koeficienti!I38</f>
        <v>0.65237780069599627</v>
      </c>
      <c r="D39" s="18">
        <f t="shared" si="0"/>
        <v>9034988.9227350745</v>
      </c>
      <c r="F39" s="352">
        <f t="shared" si="1"/>
        <v>224175.90518025251</v>
      </c>
      <c r="G39" s="18">
        <f t="shared" si="2"/>
        <v>9259164.8279153276</v>
      </c>
    </row>
    <row r="40" spans="1:7">
      <c r="A40" s="3">
        <v>30</v>
      </c>
      <c r="B40" s="4" t="s">
        <v>32</v>
      </c>
      <c r="C40" s="17">
        <f>IIN_SK_koeficienti!I39</f>
        <v>0.78764594408883537</v>
      </c>
      <c r="D40" s="18">
        <f t="shared" si="0"/>
        <v>10908360.726388389</v>
      </c>
      <c r="F40" s="352">
        <f t="shared" si="1"/>
        <v>270657.95661546465</v>
      </c>
      <c r="G40" s="18">
        <f t="shared" si="2"/>
        <v>11179018.683003854</v>
      </c>
    </row>
    <row r="41" spans="1:7">
      <c r="A41" s="3">
        <v>31</v>
      </c>
      <c r="B41" s="4" t="s">
        <v>33</v>
      </c>
      <c r="C41" s="17">
        <f>IIN_SK_koeficienti!I40</f>
        <v>8.6598622892151672E-2</v>
      </c>
      <c r="D41" s="18">
        <f t="shared" si="0"/>
        <v>1199332.0399927341</v>
      </c>
      <c r="F41" s="352">
        <f t="shared" si="1"/>
        <v>29757.794721862272</v>
      </c>
      <c r="G41" s="18">
        <f t="shared" si="2"/>
        <v>1229089.8347145964</v>
      </c>
    </row>
    <row r="42" spans="1:7">
      <c r="A42" s="3">
        <v>32</v>
      </c>
      <c r="B42" s="4" t="s">
        <v>34</v>
      </c>
      <c r="C42" s="17">
        <f>IIN_SK_koeficienti!I41</f>
        <v>6.4380068986720398E-2</v>
      </c>
      <c r="D42" s="18">
        <f t="shared" si="0"/>
        <v>891620.17701916653</v>
      </c>
      <c r="F42" s="352">
        <f t="shared" si="1"/>
        <v>22122.856150634983</v>
      </c>
      <c r="G42" s="18">
        <f t="shared" si="2"/>
        <v>913743.03316980146</v>
      </c>
    </row>
    <row r="43" spans="1:7">
      <c r="A43" s="3">
        <v>33</v>
      </c>
      <c r="B43" s="4" t="s">
        <v>35</v>
      </c>
      <c r="C43" s="17">
        <f>IIN_SK_koeficienti!I42</f>
        <v>0.17974133785032451</v>
      </c>
      <c r="D43" s="18">
        <f t="shared" si="0"/>
        <v>2489295.305117256</v>
      </c>
      <c r="F43" s="352">
        <f t="shared" si="1"/>
        <v>61764.32899451565</v>
      </c>
      <c r="G43" s="18">
        <f t="shared" si="2"/>
        <v>2551059.6341117718</v>
      </c>
    </row>
    <row r="44" spans="1:7">
      <c r="A44" s="3">
        <v>34</v>
      </c>
      <c r="B44" s="4" t="s">
        <v>36</v>
      </c>
      <c r="C44" s="17">
        <f>IIN_SK_koeficienti!I43</f>
        <v>0.5592696448373512</v>
      </c>
      <c r="D44" s="18">
        <f t="shared" si="0"/>
        <v>7745504.2776388256</v>
      </c>
      <c r="F44" s="352">
        <f t="shared" si="1"/>
        <v>192181.24641502835</v>
      </c>
      <c r="G44" s="18">
        <f t="shared" si="2"/>
        <v>7937685.5240538539</v>
      </c>
    </row>
    <row r="45" spans="1:7">
      <c r="A45" s="3">
        <v>35</v>
      </c>
      <c r="B45" s="4" t="s">
        <v>37</v>
      </c>
      <c r="C45" s="17">
        <f>IIN_SK_koeficienti!I44</f>
        <v>0.94449622560022706</v>
      </c>
      <c r="D45" s="18">
        <f t="shared" si="0"/>
        <v>13080630.467129735</v>
      </c>
      <c r="F45" s="352">
        <f t="shared" si="1"/>
        <v>324556.25572693138</v>
      </c>
      <c r="G45" s="18">
        <f t="shared" si="2"/>
        <v>13405186.722856667</v>
      </c>
    </row>
    <row r="46" spans="1:7">
      <c r="A46" s="3">
        <v>36</v>
      </c>
      <c r="B46" s="4" t="s">
        <v>38</v>
      </c>
      <c r="C46" s="17">
        <f>IIN_SK_koeficienti!I45</f>
        <v>0.14054768413331226</v>
      </c>
      <c r="D46" s="18">
        <f t="shared" si="0"/>
        <v>1946489.8528211641</v>
      </c>
      <c r="F46" s="352">
        <f t="shared" si="1"/>
        <v>48296.25452913859</v>
      </c>
      <c r="G46" s="18">
        <f t="shared" si="2"/>
        <v>1994786.1073503026</v>
      </c>
    </row>
    <row r="47" spans="1:7">
      <c r="A47" s="3">
        <v>37</v>
      </c>
      <c r="B47" s="4" t="s">
        <v>39</v>
      </c>
      <c r="C47" s="17">
        <f>IIN_SK_koeficienti!I46</f>
        <v>9.7873033343863422E-2</v>
      </c>
      <c r="D47" s="18">
        <f t="shared" si="0"/>
        <v>1355474.9581498345</v>
      </c>
      <c r="F47" s="352">
        <f t="shared" si="1"/>
        <v>33632.008659997111</v>
      </c>
      <c r="G47" s="18">
        <f t="shared" si="2"/>
        <v>1389106.9668098316</v>
      </c>
    </row>
    <row r="48" spans="1:7">
      <c r="A48" s="3">
        <v>38</v>
      </c>
      <c r="B48" s="4" t="s">
        <v>40</v>
      </c>
      <c r="C48" s="17">
        <f>IIN_SK_koeficienti!I47</f>
        <v>0.36292654461868173</v>
      </c>
      <c r="D48" s="18">
        <f t="shared" si="0"/>
        <v>5026285.8529184014</v>
      </c>
      <c r="F48" s="352">
        <f t="shared" si="1"/>
        <v>124712.0710837112</v>
      </c>
      <c r="G48" s="18">
        <f t="shared" si="2"/>
        <v>5150997.9240021128</v>
      </c>
    </row>
    <row r="49" spans="1:7">
      <c r="A49" s="3">
        <v>39</v>
      </c>
      <c r="B49" s="4" t="s">
        <v>41</v>
      </c>
      <c r="C49" s="17">
        <f>IIN_SK_koeficienti!I48</f>
        <v>9.7616527778271595E-2</v>
      </c>
      <c r="D49" s="18">
        <f t="shared" si="0"/>
        <v>1351922.5304901726</v>
      </c>
      <c r="F49" s="352">
        <f t="shared" si="1"/>
        <v>33543.865919258584</v>
      </c>
      <c r="G49" s="18">
        <f t="shared" si="2"/>
        <v>1385466.3964094312</v>
      </c>
    </row>
    <row r="50" spans="1:7">
      <c r="A50" s="3">
        <v>40</v>
      </c>
      <c r="B50" s="4" t="s">
        <v>42</v>
      </c>
      <c r="C50" s="17">
        <f>IIN_SK_koeficienti!I49</f>
        <v>0.78979926150453494</v>
      </c>
      <c r="D50" s="18">
        <f t="shared" si="0"/>
        <v>10938182.708339987</v>
      </c>
      <c r="F50" s="352">
        <f t="shared" si="1"/>
        <v>271397.89883957134</v>
      </c>
      <c r="G50" s="18">
        <f t="shared" si="2"/>
        <v>11209580.607179558</v>
      </c>
    </row>
    <row r="51" spans="1:7">
      <c r="A51" s="3">
        <v>41</v>
      </c>
      <c r="B51" s="4" t="s">
        <v>43</v>
      </c>
      <c r="C51" s="17">
        <f>IIN_SK_koeficienti!I50</f>
        <v>0.35985039676823433</v>
      </c>
      <c r="D51" s="18">
        <f t="shared" si="0"/>
        <v>4983683.2969702426</v>
      </c>
      <c r="F51" s="352">
        <f t="shared" si="1"/>
        <v>123655.01759705572</v>
      </c>
      <c r="G51" s="18">
        <f t="shared" si="2"/>
        <v>5107338.3145672986</v>
      </c>
    </row>
    <row r="52" spans="1:7">
      <c r="A52" s="3">
        <v>42</v>
      </c>
      <c r="B52" s="4" t="s">
        <v>44</v>
      </c>
      <c r="C52" s="17">
        <f>IIN_SK_koeficienti!I51</f>
        <v>0.75534948694302739</v>
      </c>
      <c r="D52" s="18">
        <f t="shared" si="0"/>
        <v>10461076.756509809</v>
      </c>
      <c r="F52" s="352">
        <f t="shared" si="1"/>
        <v>259559.95863476608</v>
      </c>
      <c r="G52" s="18">
        <f t="shared" si="2"/>
        <v>10720636.715144575</v>
      </c>
    </row>
    <row r="53" spans="1:7">
      <c r="A53" s="3">
        <v>43</v>
      </c>
      <c r="B53" s="4" t="s">
        <v>45</v>
      </c>
      <c r="C53" s="17">
        <f>IIN_SK_koeficienti!I52</f>
        <v>0.39699120426194801</v>
      </c>
      <c r="D53" s="18">
        <f t="shared" si="0"/>
        <v>5498058.225009081</v>
      </c>
      <c r="F53" s="352">
        <f t="shared" si="1"/>
        <v>136417.67464968076</v>
      </c>
      <c r="G53" s="18">
        <f t="shared" si="2"/>
        <v>5634475.8996587619</v>
      </c>
    </row>
    <row r="54" spans="1:7">
      <c r="A54" s="3">
        <v>44</v>
      </c>
      <c r="B54" s="4" t="s">
        <v>46</v>
      </c>
      <c r="C54" s="17">
        <f>IIN_SK_koeficienti!I53</f>
        <v>0.6956323733556049</v>
      </c>
      <c r="D54" s="18">
        <f t="shared" si="0"/>
        <v>9634035.3409612458</v>
      </c>
      <c r="F54" s="352">
        <f t="shared" si="1"/>
        <v>239039.42899851821</v>
      </c>
      <c r="G54" s="18">
        <f t="shared" si="2"/>
        <v>9873074.7699597646</v>
      </c>
    </row>
    <row r="55" spans="1:7">
      <c r="A55" s="3">
        <v>45</v>
      </c>
      <c r="B55" s="4" t="s">
        <v>47</v>
      </c>
      <c r="C55" s="17">
        <f>IIN_SK_koeficienti!I54</f>
        <v>0.37387138021638011</v>
      </c>
      <c r="D55" s="18">
        <f t="shared" si="0"/>
        <v>5177864.3834583173</v>
      </c>
      <c r="F55" s="352">
        <f t="shared" si="1"/>
        <v>128473.03355751927</v>
      </c>
      <c r="G55" s="18">
        <f t="shared" si="2"/>
        <v>5306337.4170158366</v>
      </c>
    </row>
    <row r="56" spans="1:7">
      <c r="A56" s="3">
        <v>46</v>
      </c>
      <c r="B56" s="4" t="s">
        <v>48</v>
      </c>
      <c r="C56" s="17">
        <f>IIN_SK_koeficienti!I55</f>
        <v>0.20874435550741238</v>
      </c>
      <c r="D56" s="18">
        <f t="shared" si="0"/>
        <v>2890967.3776159165</v>
      </c>
      <c r="F56" s="352">
        <f t="shared" si="1"/>
        <v>71730.6057888824</v>
      </c>
      <c r="G56" s="18">
        <f t="shared" si="2"/>
        <v>2962697.9834047989</v>
      </c>
    </row>
    <row r="57" spans="1:7">
      <c r="A57" s="3">
        <v>47</v>
      </c>
      <c r="B57" s="4" t="s">
        <v>49</v>
      </c>
      <c r="C57" s="17">
        <f>IIN_SK_koeficienti!I56</f>
        <v>0.19182080035217952</v>
      </c>
      <c r="D57" s="18">
        <f t="shared" si="0"/>
        <v>2656587.646733447</v>
      </c>
      <c r="F57" s="352">
        <f t="shared" si="1"/>
        <v>65915.182131387075</v>
      </c>
      <c r="G57" s="18">
        <f t="shared" si="2"/>
        <v>2722502.8288648343</v>
      </c>
    </row>
    <row r="58" spans="1:7">
      <c r="A58" s="3">
        <v>48</v>
      </c>
      <c r="B58" s="4" t="s">
        <v>50</v>
      </c>
      <c r="C58" s="17">
        <f>IIN_SK_koeficienti!I57</f>
        <v>7.8246374018444545E-2</v>
      </c>
      <c r="D58" s="18">
        <f t="shared" si="0"/>
        <v>1083659.0726211243</v>
      </c>
      <c r="F58" s="352">
        <f t="shared" si="1"/>
        <v>26887.720127729121</v>
      </c>
      <c r="G58" s="18">
        <f t="shared" si="2"/>
        <v>1110546.7927488536</v>
      </c>
    </row>
    <row r="59" spans="1:7">
      <c r="A59" s="3">
        <v>49</v>
      </c>
      <c r="B59" s="4" t="s">
        <v>51</v>
      </c>
      <c r="C59" s="17">
        <f>IIN_SK_koeficienti!I58</f>
        <v>9.7323103458733504E-2</v>
      </c>
      <c r="D59" s="18">
        <f t="shared" si="0"/>
        <v>1347858.803193107</v>
      </c>
      <c r="F59" s="352">
        <f t="shared" si="1"/>
        <v>33443.036825496994</v>
      </c>
      <c r="G59" s="18">
        <f t="shared" si="2"/>
        <v>1381301.840018604</v>
      </c>
    </row>
    <row r="60" spans="1:7">
      <c r="A60" s="3">
        <v>50</v>
      </c>
      <c r="B60" s="4" t="s">
        <v>52</v>
      </c>
      <c r="C60" s="17">
        <f>IIN_SK_koeficienti!I59</f>
        <v>0.1368108087967235</v>
      </c>
      <c r="D60" s="18">
        <f t="shared" si="0"/>
        <v>1894736.6704846388</v>
      </c>
      <c r="F60" s="352">
        <f t="shared" si="1"/>
        <v>47012.155943576945</v>
      </c>
      <c r="G60" s="18">
        <f t="shared" si="2"/>
        <v>1941748.8264282157</v>
      </c>
    </row>
    <row r="61" spans="1:7">
      <c r="A61" s="3">
        <v>51</v>
      </c>
      <c r="B61" s="4" t="s">
        <v>53</v>
      </c>
      <c r="C61" s="17">
        <f>IIN_SK_koeficienti!I60</f>
        <v>0.8957276219477629</v>
      </c>
      <c r="D61" s="18">
        <f t="shared" si="0"/>
        <v>12405218.469193593</v>
      </c>
      <c r="F61" s="352">
        <f t="shared" si="1"/>
        <v>307797.95117318293</v>
      </c>
      <c r="G61" s="18">
        <f t="shared" si="2"/>
        <v>12713016.420366775</v>
      </c>
    </row>
    <row r="62" spans="1:7">
      <c r="A62" s="3">
        <v>52</v>
      </c>
      <c r="B62" s="4" t="s">
        <v>54</v>
      </c>
      <c r="C62" s="17">
        <f>IIN_SK_koeficienti!I61</f>
        <v>0.27125794894747995</v>
      </c>
      <c r="D62" s="18">
        <f t="shared" si="0"/>
        <v>3756738.1375173135</v>
      </c>
      <c r="F62" s="352">
        <f t="shared" si="1"/>
        <v>93212.086888555627</v>
      </c>
      <c r="G62" s="18">
        <f t="shared" si="2"/>
        <v>3849950.2244058689</v>
      </c>
    </row>
    <row r="63" spans="1:7">
      <c r="A63" s="3">
        <v>53</v>
      </c>
      <c r="B63" s="4" t="s">
        <v>55</v>
      </c>
      <c r="C63" s="17">
        <f>IIN_SK_koeficienti!I62</f>
        <v>0.14631650375176697</v>
      </c>
      <c r="D63" s="18">
        <f t="shared" si="0"/>
        <v>2026384.0817394212</v>
      </c>
      <c r="F63" s="352">
        <f t="shared" si="1"/>
        <v>50278.588015055779</v>
      </c>
      <c r="G63" s="18">
        <f t="shared" si="2"/>
        <v>2076662.669754477</v>
      </c>
    </row>
    <row r="64" spans="1:7">
      <c r="A64" s="3">
        <v>54</v>
      </c>
      <c r="B64" s="4" t="s">
        <v>56</v>
      </c>
      <c r="C64" s="17">
        <f>IIN_SK_koeficienti!I63</f>
        <v>0.24690582509905148</v>
      </c>
      <c r="D64" s="18">
        <f t="shared" si="0"/>
        <v>3419477.7816607957</v>
      </c>
      <c r="F64" s="352">
        <f t="shared" si="1"/>
        <v>84843.99189672897</v>
      </c>
      <c r="G64" s="18">
        <f t="shared" si="2"/>
        <v>3504321.7735575247</v>
      </c>
    </row>
    <row r="65" spans="1:7">
      <c r="A65" s="3">
        <v>55</v>
      </c>
      <c r="B65" s="4" t="s">
        <v>57</v>
      </c>
      <c r="C65" s="17">
        <f>IIN_SK_koeficienti!I64</f>
        <v>0.21203030514317292</v>
      </c>
      <c r="D65" s="18">
        <f t="shared" si="0"/>
        <v>2936475.5456254478</v>
      </c>
      <c r="F65" s="352">
        <f t="shared" si="1"/>
        <v>72859.753244831169</v>
      </c>
      <c r="G65" s="18">
        <f t="shared" si="2"/>
        <v>3009335.298870279</v>
      </c>
    </row>
    <row r="66" spans="1:7">
      <c r="A66" s="3">
        <v>56</v>
      </c>
      <c r="B66" s="4" t="s">
        <v>58</v>
      </c>
      <c r="C66" s="17">
        <f>IIN_SK_koeficienti!I65</f>
        <v>0.40346005225016984</v>
      </c>
      <c r="D66" s="18">
        <f t="shared" si="0"/>
        <v>5587647.3708293224</v>
      </c>
      <c r="F66" s="352">
        <f t="shared" si="1"/>
        <v>138640.55815627152</v>
      </c>
      <c r="G66" s="18">
        <f t="shared" si="2"/>
        <v>5726287.9289855938</v>
      </c>
    </row>
    <row r="67" spans="1:7">
      <c r="A67" s="3">
        <v>57</v>
      </c>
      <c r="B67" s="4" t="s">
        <v>59</v>
      </c>
      <c r="C67" s="17">
        <f>IIN_SK_koeficienti!I66</f>
        <v>0.22679524885560629</v>
      </c>
      <c r="D67" s="18">
        <f t="shared" si="0"/>
        <v>3140959.9758809251</v>
      </c>
      <c r="F67" s="352">
        <f t="shared" si="1"/>
        <v>77933.415497193171</v>
      </c>
      <c r="G67" s="18">
        <f t="shared" si="2"/>
        <v>3218893.3913781182</v>
      </c>
    </row>
    <row r="68" spans="1:7">
      <c r="A68" s="3">
        <v>58</v>
      </c>
      <c r="B68" s="4" t="s">
        <v>60</v>
      </c>
      <c r="C68" s="17">
        <f>IIN_SK_koeficienti!I67</f>
        <v>0.17186576280398153</v>
      </c>
      <c r="D68" s="18">
        <f t="shared" si="0"/>
        <v>2380223.9461164372</v>
      </c>
      <c r="F68" s="352">
        <f t="shared" si="1"/>
        <v>59058.053331938849</v>
      </c>
      <c r="G68" s="18">
        <f t="shared" si="2"/>
        <v>2439281.9994483762</v>
      </c>
    </row>
    <row r="69" spans="1:7">
      <c r="A69" s="3">
        <v>59</v>
      </c>
      <c r="B69" s="4" t="s">
        <v>61</v>
      </c>
      <c r="C69" s="17">
        <f>IIN_SK_koeficienti!I68</f>
        <v>0.75041279486324952</v>
      </c>
      <c r="D69" s="18">
        <f t="shared" si="0"/>
        <v>10392706.928155499</v>
      </c>
      <c r="F69" s="352">
        <f t="shared" si="1"/>
        <v>257863.56826955176</v>
      </c>
      <c r="G69" s="18">
        <f t="shared" si="2"/>
        <v>10650570.496425051</v>
      </c>
    </row>
    <row r="70" spans="1:7">
      <c r="A70" s="3">
        <v>60</v>
      </c>
      <c r="B70" s="4" t="s">
        <v>62</v>
      </c>
      <c r="C70" s="17">
        <f>IIN_SK_koeficienti!I69</f>
        <v>0.25687809673607781</v>
      </c>
      <c r="D70" s="18">
        <f t="shared" si="0"/>
        <v>3557586.9626888973</v>
      </c>
      <c r="F70" s="352">
        <f t="shared" si="1"/>
        <v>88270.753228197806</v>
      </c>
      <c r="G70" s="18">
        <f t="shared" si="2"/>
        <v>3645857.7159170951</v>
      </c>
    </row>
    <row r="71" spans="1:7">
      <c r="A71" s="3">
        <v>61</v>
      </c>
      <c r="B71" s="4" t="s">
        <v>63</v>
      </c>
      <c r="C71" s="17">
        <f>IIN_SK_koeficienti!I70</f>
        <v>1.5912019305382317</v>
      </c>
      <c r="D71" s="18">
        <f t="shared" si="0"/>
        <v>22037064.720641743</v>
      </c>
      <c r="F71" s="352">
        <f t="shared" si="1"/>
        <v>546783.06454084476</v>
      </c>
      <c r="G71" s="18">
        <f t="shared" si="2"/>
        <v>22583847.785182588</v>
      </c>
    </row>
    <row r="72" spans="1:7">
      <c r="A72" s="3">
        <v>62</v>
      </c>
      <c r="B72" s="4" t="s">
        <v>64</v>
      </c>
      <c r="C72" s="17">
        <f>IIN_SK_koeficienti!I71</f>
        <v>0.46223177134001592</v>
      </c>
      <c r="D72" s="18">
        <f t="shared" si="0"/>
        <v>6401595.7154547097</v>
      </c>
      <c r="F72" s="352">
        <f t="shared" si="1"/>
        <v>158836.22286452749</v>
      </c>
      <c r="G72" s="18">
        <f t="shared" si="2"/>
        <v>6560431.938319237</v>
      </c>
    </row>
    <row r="73" spans="1:7">
      <c r="A73" s="3">
        <v>63</v>
      </c>
      <c r="B73" s="4" t="s">
        <v>65</v>
      </c>
      <c r="C73" s="17">
        <f>IIN_SK_koeficienti!I72</f>
        <v>0.12872761083737314</v>
      </c>
      <c r="D73" s="18">
        <f t="shared" si="0"/>
        <v>1782789.8753222486</v>
      </c>
      <c r="F73" s="352">
        <f t="shared" si="1"/>
        <v>44234.535035331261</v>
      </c>
      <c r="G73" s="18">
        <f t="shared" si="2"/>
        <v>1827024.4103575798</v>
      </c>
    </row>
    <row r="74" spans="1:7">
      <c r="A74" s="3">
        <v>64</v>
      </c>
      <c r="B74" s="4" t="s">
        <v>66</v>
      </c>
      <c r="C74" s="17">
        <f>IIN_SK_koeficienti!I73</f>
        <v>0.6282121238277748</v>
      </c>
      <c r="D74" s="18">
        <f t="shared" si="0"/>
        <v>8700310.730770478</v>
      </c>
      <c r="F74" s="352">
        <f t="shared" si="1"/>
        <v>215871.87877032947</v>
      </c>
      <c r="G74" s="18">
        <f t="shared" si="2"/>
        <v>8916182.6095408071</v>
      </c>
    </row>
    <row r="75" spans="1:7">
      <c r="A75" s="3">
        <v>65</v>
      </c>
      <c r="B75" s="4" t="s">
        <v>67</v>
      </c>
      <c r="C75" s="17">
        <f>IIN_SK_koeficienti!I74</f>
        <v>0.36088076879574366</v>
      </c>
      <c r="D75" s="18">
        <f t="shared" si="0"/>
        <v>4997953.2488982687</v>
      </c>
      <c r="F75" s="352">
        <f t="shared" si="1"/>
        <v>124009.08326528184</v>
      </c>
      <c r="G75" s="18">
        <f t="shared" si="2"/>
        <v>5121962.3321635509</v>
      </c>
    </row>
    <row r="76" spans="1:7">
      <c r="A76" s="3">
        <v>66</v>
      </c>
      <c r="B76" s="4" t="s">
        <v>68</v>
      </c>
      <c r="C76" s="17">
        <f>IIN_SK_koeficienti!I75</f>
        <v>8.7233229559928044E-2</v>
      </c>
      <c r="D76" s="18">
        <f t="shared" ref="D76:D129" si="3">$D$7*C76/100</f>
        <v>1208120.9108089027</v>
      </c>
      <c r="F76" s="352">
        <f t="shared" ref="F76:F129" si="4">$G$7*C76/100</f>
        <v>29975.863951119332</v>
      </c>
      <c r="G76" s="18">
        <f t="shared" ref="G76:G129" si="5">D76+F76</f>
        <v>1238096.7747600221</v>
      </c>
    </row>
    <row r="77" spans="1:7">
      <c r="A77" s="3">
        <v>67</v>
      </c>
      <c r="B77" s="4" t="s">
        <v>69</v>
      </c>
      <c r="C77" s="17">
        <f>IIN_SK_koeficienti!I76</f>
        <v>0.36659833557530885</v>
      </c>
      <c r="D77" s="18">
        <f t="shared" si="3"/>
        <v>5077137.6608498367</v>
      </c>
      <c r="F77" s="352">
        <f t="shared" si="4"/>
        <v>125973.80479147438</v>
      </c>
      <c r="G77" s="18">
        <f t="shared" si="5"/>
        <v>5203111.4656413114</v>
      </c>
    </row>
    <row r="78" spans="1:7">
      <c r="A78" s="3">
        <v>68</v>
      </c>
      <c r="B78" s="4" t="s">
        <v>70</v>
      </c>
      <c r="C78" s="17">
        <f>IIN_SK_koeficienti!I77</f>
        <v>0.82141875413292254</v>
      </c>
      <c r="D78" s="18">
        <f t="shared" si="3"/>
        <v>11376091.179988168</v>
      </c>
      <c r="F78" s="352">
        <f t="shared" si="4"/>
        <v>282263.27220719191</v>
      </c>
      <c r="G78" s="18">
        <f t="shared" si="5"/>
        <v>11658354.452195359</v>
      </c>
    </row>
    <row r="79" spans="1:7">
      <c r="A79" s="3">
        <v>69</v>
      </c>
      <c r="B79" s="4" t="s">
        <v>71</v>
      </c>
      <c r="C79" s="17">
        <f>IIN_SK_koeficienti!I78</f>
        <v>0.16846274013087403</v>
      </c>
      <c r="D79" s="18">
        <f t="shared" si="3"/>
        <v>2333094.3961493163</v>
      </c>
      <c r="F79" s="352">
        <f t="shared" si="4"/>
        <v>57888.676189922502</v>
      </c>
      <c r="G79" s="18">
        <f t="shared" si="5"/>
        <v>2390983.0723392391</v>
      </c>
    </row>
    <row r="80" spans="1:7">
      <c r="A80" s="3">
        <v>70</v>
      </c>
      <c r="B80" s="4" t="s">
        <v>72</v>
      </c>
      <c r="C80" s="17">
        <f>IIN_SK_koeficienti!I79</f>
        <v>1.7117649288037315</v>
      </c>
      <c r="D80" s="18">
        <f t="shared" si="3"/>
        <v>23706780.263780095</v>
      </c>
      <c r="F80" s="352">
        <f t="shared" si="4"/>
        <v>588212.00224930036</v>
      </c>
      <c r="G80" s="18">
        <f t="shared" si="5"/>
        <v>24294992.266029395</v>
      </c>
    </row>
    <row r="81" spans="1:7">
      <c r="A81" s="3">
        <v>71</v>
      </c>
      <c r="B81" s="4" t="s">
        <v>73</v>
      </c>
      <c r="C81" s="17">
        <f>IIN_SK_koeficienti!I80</f>
        <v>9.3889258170796103E-2</v>
      </c>
      <c r="D81" s="18">
        <f t="shared" si="3"/>
        <v>1300302.38096997</v>
      </c>
      <c r="F81" s="352">
        <f t="shared" si="4"/>
        <v>32263.068140402167</v>
      </c>
      <c r="G81" s="18">
        <f t="shared" si="5"/>
        <v>1332565.4491103722</v>
      </c>
    </row>
    <row r="82" spans="1:7">
      <c r="A82" s="3">
        <v>72</v>
      </c>
      <c r="B82" s="4" t="s">
        <v>74</v>
      </c>
      <c r="C82" s="17">
        <f>IIN_SK_koeficienti!I81</f>
        <v>5.3215887777618424E-2</v>
      </c>
      <c r="D82" s="18">
        <f t="shared" si="3"/>
        <v>737003.85891632643</v>
      </c>
      <c r="F82" s="352">
        <f t="shared" si="4"/>
        <v>18286.520172499731</v>
      </c>
      <c r="G82" s="18">
        <f t="shared" si="5"/>
        <v>755290.37908882613</v>
      </c>
    </row>
    <row r="83" spans="1:7">
      <c r="A83" s="3">
        <v>73</v>
      </c>
      <c r="B83" s="4" t="s">
        <v>75</v>
      </c>
      <c r="C83" s="17">
        <f>IIN_SK_koeficienti!I82</f>
        <v>6.9248965549336475E-2</v>
      </c>
      <c r="D83" s="18">
        <f t="shared" si="3"/>
        <v>959051.08356173662</v>
      </c>
      <c r="F83" s="352">
        <f t="shared" si="4"/>
        <v>23795.950012794325</v>
      </c>
      <c r="G83" s="18">
        <f t="shared" si="5"/>
        <v>982847.03357453097</v>
      </c>
    </row>
    <row r="84" spans="1:7">
      <c r="A84" s="3">
        <v>74</v>
      </c>
      <c r="B84" s="4" t="s">
        <v>76</v>
      </c>
      <c r="C84" s="17">
        <f>IIN_SK_koeficienti!I83</f>
        <v>0.11498776690820665</v>
      </c>
      <c r="D84" s="18">
        <f t="shared" si="3"/>
        <v>1592502.3799971647</v>
      </c>
      <c r="F84" s="352">
        <f t="shared" si="4"/>
        <v>39513.126755389472</v>
      </c>
      <c r="G84" s="18">
        <f t="shared" si="5"/>
        <v>1632015.5067525541</v>
      </c>
    </row>
    <row r="85" spans="1:7">
      <c r="A85" s="3">
        <v>75</v>
      </c>
      <c r="B85" s="4" t="s">
        <v>77</v>
      </c>
      <c r="C85" s="17">
        <f>IIN_SK_koeficienti!I84</f>
        <v>0.14059665466737539</v>
      </c>
      <c r="D85" s="18">
        <f t="shared" si="3"/>
        <v>1947168.0614179755</v>
      </c>
      <c r="F85" s="352">
        <f t="shared" si="4"/>
        <v>48313.082222829347</v>
      </c>
      <c r="G85" s="18">
        <f t="shared" si="5"/>
        <v>1995481.1436408048</v>
      </c>
    </row>
    <row r="86" spans="1:7">
      <c r="A86" s="3">
        <v>76</v>
      </c>
      <c r="B86" s="4" t="s">
        <v>78</v>
      </c>
      <c r="C86" s="17">
        <f>IIN_SK_koeficienti!I85</f>
        <v>1.6618993720345026</v>
      </c>
      <c r="D86" s="18">
        <f t="shared" si="3"/>
        <v>23016176.211104874</v>
      </c>
      <c r="F86" s="352">
        <f t="shared" si="4"/>
        <v>571076.75283686921</v>
      </c>
      <c r="G86" s="18">
        <f t="shared" si="5"/>
        <v>23587252.963941742</v>
      </c>
    </row>
    <row r="87" spans="1:7">
      <c r="A87" s="3">
        <v>77</v>
      </c>
      <c r="B87" s="4" t="s">
        <v>79</v>
      </c>
      <c r="C87" s="17">
        <f>IIN_SK_koeficienti!I86</f>
        <v>1.0222837464246304</v>
      </c>
      <c r="D87" s="18">
        <f t="shared" si="3"/>
        <v>14157934.735033562</v>
      </c>
      <c r="F87" s="352">
        <f t="shared" si="4"/>
        <v>351286.30060879944</v>
      </c>
      <c r="G87" s="18">
        <f t="shared" si="5"/>
        <v>14509221.035642361</v>
      </c>
    </row>
    <row r="88" spans="1:7">
      <c r="A88" s="3">
        <v>78</v>
      </c>
      <c r="B88" s="6" t="s">
        <v>80</v>
      </c>
      <c r="C88" s="17">
        <f>IIN_SK_koeficienti!I87</f>
        <v>0.51632845238410552</v>
      </c>
      <c r="D88" s="18">
        <f t="shared" si="3"/>
        <v>7150797.96217224</v>
      </c>
      <c r="F88" s="352">
        <f t="shared" si="4"/>
        <v>177425.40911115971</v>
      </c>
      <c r="G88" s="18">
        <f t="shared" si="5"/>
        <v>7328223.3712833999</v>
      </c>
    </row>
    <row r="89" spans="1:7">
      <c r="A89" s="3">
        <v>79</v>
      </c>
      <c r="B89" s="4" t="s">
        <v>81</v>
      </c>
      <c r="C89" s="17">
        <f>IIN_SK_koeficienti!I88</f>
        <v>0.15315277772719676</v>
      </c>
      <c r="D89" s="18">
        <f t="shared" si="3"/>
        <v>2121061.8276328207</v>
      </c>
      <c r="F89" s="352">
        <f t="shared" si="4"/>
        <v>52627.729731507789</v>
      </c>
      <c r="G89" s="18">
        <f t="shared" si="5"/>
        <v>2173689.5573643283</v>
      </c>
    </row>
    <row r="90" spans="1:7">
      <c r="A90" s="3">
        <v>80</v>
      </c>
      <c r="B90" s="4" t="s">
        <v>82</v>
      </c>
      <c r="C90" s="17">
        <f>IIN_SK_koeficienti!I89</f>
        <v>0.10536358240273289</v>
      </c>
      <c r="D90" s="18">
        <f t="shared" si="3"/>
        <v>1459213.9690418167</v>
      </c>
      <c r="F90" s="352">
        <f t="shared" si="4"/>
        <v>36205.978242925397</v>
      </c>
      <c r="G90" s="18">
        <f t="shared" si="5"/>
        <v>1495419.947284742</v>
      </c>
    </row>
    <row r="91" spans="1:7">
      <c r="A91" s="3">
        <v>81</v>
      </c>
      <c r="B91" s="4" t="s">
        <v>83</v>
      </c>
      <c r="C91" s="17">
        <f>IIN_SK_koeficienti!I90</f>
        <v>0.18925083107489318</v>
      </c>
      <c r="D91" s="18">
        <f t="shared" si="3"/>
        <v>2620995.3198221396</v>
      </c>
      <c r="F91" s="352">
        <f t="shared" si="4"/>
        <v>65032.066261401225</v>
      </c>
      <c r="G91" s="18">
        <f t="shared" si="5"/>
        <v>2686027.386083541</v>
      </c>
    </row>
    <row r="92" spans="1:7">
      <c r="A92" s="3">
        <v>82</v>
      </c>
      <c r="B92" s="4" t="s">
        <v>84</v>
      </c>
      <c r="C92" s="17">
        <f>IIN_SK_koeficienti!I91</f>
        <v>0.33133943677347177</v>
      </c>
      <c r="D92" s="18">
        <f t="shared" si="3"/>
        <v>4588825.8884955784</v>
      </c>
      <c r="F92" s="352">
        <f t="shared" si="4"/>
        <v>113857.82606545388</v>
      </c>
      <c r="G92" s="18">
        <f t="shared" si="5"/>
        <v>4702683.7145610321</v>
      </c>
    </row>
    <row r="93" spans="1:7">
      <c r="A93" s="3">
        <v>83</v>
      </c>
      <c r="B93" s="4" t="s">
        <v>85</v>
      </c>
      <c r="C93" s="17">
        <f>IIN_SK_koeficienti!I92</f>
        <v>0.16866404323685982</v>
      </c>
      <c r="D93" s="18">
        <f t="shared" si="3"/>
        <v>2335882.3072811076</v>
      </c>
      <c r="F93" s="352">
        <f t="shared" si="4"/>
        <v>57957.849766877174</v>
      </c>
      <c r="G93" s="18">
        <f t="shared" si="5"/>
        <v>2393840.1570479847</v>
      </c>
    </row>
    <row r="94" spans="1:7">
      <c r="A94" s="3">
        <v>84</v>
      </c>
      <c r="B94" s="4" t="s">
        <v>86</v>
      </c>
      <c r="C94" s="17">
        <f>IIN_SK_koeficienti!I93</f>
        <v>0.32191998912133257</v>
      </c>
      <c r="D94" s="18">
        <f t="shared" si="3"/>
        <v>4458372.9437378533</v>
      </c>
      <c r="F94" s="352">
        <f t="shared" si="4"/>
        <v>110621.03106497483</v>
      </c>
      <c r="G94" s="18">
        <f t="shared" si="5"/>
        <v>4568993.9748028284</v>
      </c>
    </row>
    <row r="95" spans="1:7">
      <c r="A95" s="3">
        <v>85</v>
      </c>
      <c r="B95" s="4" t="s">
        <v>87</v>
      </c>
      <c r="C95" s="17">
        <f>IIN_SK_koeficienti!I94</f>
        <v>0.10225699563378829</v>
      </c>
      <c r="D95" s="18">
        <f t="shared" si="3"/>
        <v>1416189.854770937</v>
      </c>
      <c r="F95" s="352">
        <f t="shared" si="4"/>
        <v>35138.465062363211</v>
      </c>
      <c r="G95" s="18">
        <f t="shared" si="5"/>
        <v>1451328.3198333003</v>
      </c>
    </row>
    <row r="96" spans="1:7">
      <c r="A96" s="3">
        <v>86</v>
      </c>
      <c r="B96" s="4" t="s">
        <v>88</v>
      </c>
      <c r="C96" s="17">
        <f>IIN_SK_koeficienti!I95</f>
        <v>0.67026045904192411</v>
      </c>
      <c r="D96" s="18">
        <f t="shared" si="3"/>
        <v>9282651.5806185007</v>
      </c>
      <c r="F96" s="352">
        <f t="shared" si="4"/>
        <v>230320.90446969896</v>
      </c>
      <c r="G96" s="18">
        <f t="shared" si="5"/>
        <v>9512972.4850881994</v>
      </c>
    </row>
    <row r="97" spans="1:7">
      <c r="A97" s="3">
        <v>87</v>
      </c>
      <c r="B97" s="4" t="s">
        <v>89</v>
      </c>
      <c r="C97" s="17">
        <f>IIN_SK_koeficienti!I96</f>
        <v>0.11441627975498302</v>
      </c>
      <c r="D97" s="18">
        <f t="shared" si="3"/>
        <v>1584587.6715362815</v>
      </c>
      <c r="F97" s="352">
        <f t="shared" si="4"/>
        <v>39316.747219273864</v>
      </c>
      <c r="G97" s="18">
        <f t="shared" si="5"/>
        <v>1623904.4187555553</v>
      </c>
    </row>
    <row r="98" spans="1:7">
      <c r="A98" s="3">
        <v>88</v>
      </c>
      <c r="B98" s="4" t="s">
        <v>90</v>
      </c>
      <c r="C98" s="17">
        <f>IIN_SK_koeficienti!I97</f>
        <v>0.12639882334838087</v>
      </c>
      <c r="D98" s="18">
        <f t="shared" si="3"/>
        <v>1750537.7521751982</v>
      </c>
      <c r="F98" s="352">
        <f t="shared" si="4"/>
        <v>43434.296212427842</v>
      </c>
      <c r="G98" s="18">
        <f t="shared" si="5"/>
        <v>1793972.048387626</v>
      </c>
    </row>
    <row r="99" spans="1:7">
      <c r="A99" s="3">
        <v>89</v>
      </c>
      <c r="B99" s="4" t="s">
        <v>91</v>
      </c>
      <c r="C99" s="17">
        <f>IIN_SK_koeficienti!I98</f>
        <v>0.32509236231517902</v>
      </c>
      <c r="D99" s="18">
        <f t="shared" si="3"/>
        <v>4502308.1552588549</v>
      </c>
      <c r="F99" s="352">
        <f t="shared" si="4"/>
        <v>111711.15036630815</v>
      </c>
      <c r="G99" s="18">
        <f t="shared" si="5"/>
        <v>4614019.305625163</v>
      </c>
    </row>
    <row r="100" spans="1:7">
      <c r="A100" s="3">
        <v>90</v>
      </c>
      <c r="B100" s="4" t="s">
        <v>92</v>
      </c>
      <c r="C100" s="17">
        <f>IIN_SK_koeficienti!I99</f>
        <v>5.2959086249891194E-2</v>
      </c>
      <c r="D100" s="18">
        <f t="shared" si="3"/>
        <v>733447.33238234313</v>
      </c>
      <c r="F100" s="352">
        <f t="shared" si="4"/>
        <v>18198.27573060041</v>
      </c>
      <c r="G100" s="18">
        <f t="shared" si="5"/>
        <v>751645.60811294359</v>
      </c>
    </row>
    <row r="101" spans="1:7">
      <c r="A101" s="3">
        <v>91</v>
      </c>
      <c r="B101" s="4" t="s">
        <v>93</v>
      </c>
      <c r="C101" s="17">
        <f>IIN_SK_koeficienti!I100</f>
        <v>5.2179080879607424E-2</v>
      </c>
      <c r="D101" s="18">
        <f t="shared" si="3"/>
        <v>722644.78840756475</v>
      </c>
      <c r="F101" s="352">
        <f t="shared" si="4"/>
        <v>17930.243296415385</v>
      </c>
      <c r="G101" s="18">
        <f t="shared" si="5"/>
        <v>740575.03170398017</v>
      </c>
    </row>
    <row r="102" spans="1:7">
      <c r="A102" s="3">
        <v>92</v>
      </c>
      <c r="B102" s="4" t="s">
        <v>94</v>
      </c>
      <c r="C102" s="17">
        <f>IIN_SK_koeficienti!I101</f>
        <v>0.11437902711582534</v>
      </c>
      <c r="D102" s="18">
        <f t="shared" si="3"/>
        <v>1584071.7478157422</v>
      </c>
      <c r="F102" s="352">
        <f t="shared" si="4"/>
        <v>39303.946133622863</v>
      </c>
      <c r="G102" s="18">
        <f t="shared" si="5"/>
        <v>1623375.6939493651</v>
      </c>
    </row>
    <row r="103" spans="1:7">
      <c r="A103" s="3">
        <v>93</v>
      </c>
      <c r="B103" s="4" t="s">
        <v>95</v>
      </c>
      <c r="C103" s="17">
        <f>IIN_SK_koeficienti!I102</f>
        <v>0.16982284864697511</v>
      </c>
      <c r="D103" s="18">
        <f t="shared" si="3"/>
        <v>2351930.9742235253</v>
      </c>
      <c r="F103" s="352">
        <f t="shared" si="4"/>
        <v>58356.048864797463</v>
      </c>
      <c r="G103" s="18">
        <f t="shared" si="5"/>
        <v>2410287.023088323</v>
      </c>
    </row>
    <row r="104" spans="1:7">
      <c r="A104" s="3">
        <v>94</v>
      </c>
      <c r="B104" s="4" t="s">
        <v>96</v>
      </c>
      <c r="C104" s="17">
        <f>IIN_SK_koeficienti!I103</f>
        <v>0.29894247879171121</v>
      </c>
      <c r="D104" s="18">
        <f t="shared" si="3"/>
        <v>4140150.0503796218</v>
      </c>
      <c r="F104" s="352">
        <f t="shared" si="4"/>
        <v>102725.29308701778</v>
      </c>
      <c r="G104" s="18">
        <f t="shared" si="5"/>
        <v>4242875.3434666395</v>
      </c>
    </row>
    <row r="105" spans="1:7">
      <c r="A105" s="3">
        <v>95</v>
      </c>
      <c r="B105" s="4" t="s">
        <v>97</v>
      </c>
      <c r="C105" s="17">
        <f>IIN_SK_koeficienti!I104</f>
        <v>0.12964139255393925</v>
      </c>
      <c r="D105" s="18">
        <f t="shared" si="3"/>
        <v>1795445.1307251218</v>
      </c>
      <c r="F105" s="352">
        <f t="shared" si="4"/>
        <v>44548.536896261889</v>
      </c>
      <c r="G105" s="18">
        <f t="shared" si="5"/>
        <v>1839993.6676213837</v>
      </c>
    </row>
    <row r="106" spans="1:7">
      <c r="A106" s="3">
        <v>96</v>
      </c>
      <c r="B106" s="4" t="s">
        <v>98</v>
      </c>
      <c r="C106" s="17">
        <f>IIN_SK_koeficienti!I105</f>
        <v>1.2478097337221978</v>
      </c>
      <c r="D106" s="18">
        <f t="shared" si="3"/>
        <v>17281316.301433507</v>
      </c>
      <c r="F106" s="352">
        <f t="shared" si="4"/>
        <v>428783.56107683579</v>
      </c>
      <c r="G106" s="18">
        <f t="shared" si="5"/>
        <v>17710099.862510342</v>
      </c>
    </row>
    <row r="107" spans="1:7">
      <c r="A107" s="3">
        <v>97</v>
      </c>
      <c r="B107" s="4" t="s">
        <v>99</v>
      </c>
      <c r="C107" s="17">
        <f>IIN_SK_koeficienti!I106</f>
        <v>0.94483934613334219</v>
      </c>
      <c r="D107" s="18">
        <f t="shared" si="3"/>
        <v>13085382.453191418</v>
      </c>
      <c r="F107" s="352">
        <f t="shared" si="4"/>
        <v>324674.1618788804</v>
      </c>
      <c r="G107" s="18">
        <f t="shared" si="5"/>
        <v>13410056.615070298</v>
      </c>
    </row>
    <row r="108" spans="1:7">
      <c r="A108" s="3">
        <v>98</v>
      </c>
      <c r="B108" s="4" t="s">
        <v>100</v>
      </c>
      <c r="C108" s="17">
        <f>IIN_SK_koeficienti!I107</f>
        <v>0.34825899309332092</v>
      </c>
      <c r="D108" s="18">
        <f t="shared" si="3"/>
        <v>4823150.2382271914</v>
      </c>
      <c r="F108" s="352">
        <f t="shared" si="4"/>
        <v>119671.87560730506</v>
      </c>
      <c r="G108" s="18">
        <f t="shared" si="5"/>
        <v>4942822.1138344966</v>
      </c>
    </row>
    <row r="109" spans="1:7">
      <c r="A109" s="3">
        <v>99</v>
      </c>
      <c r="B109" s="4" t="s">
        <v>101</v>
      </c>
      <c r="C109" s="17">
        <f>IIN_SK_koeficienti!I108</f>
        <v>0.11223836784030319</v>
      </c>
      <c r="D109" s="18">
        <f t="shared" si="3"/>
        <v>1554425.072498068</v>
      </c>
      <c r="F109" s="352">
        <f t="shared" si="4"/>
        <v>38568.353613060834</v>
      </c>
      <c r="G109" s="18">
        <f t="shared" si="5"/>
        <v>1592993.4261111289</v>
      </c>
    </row>
    <row r="110" spans="1:7">
      <c r="A110" s="3">
        <v>100</v>
      </c>
      <c r="B110" s="4" t="s">
        <v>102</v>
      </c>
      <c r="C110" s="17">
        <f>IIN_SK_koeficienti!I109</f>
        <v>0.98818924405089792</v>
      </c>
      <c r="D110" s="18">
        <f t="shared" si="3"/>
        <v>13685749.061418982</v>
      </c>
      <c r="F110" s="352">
        <f t="shared" si="4"/>
        <v>339570.44221639627</v>
      </c>
      <c r="G110" s="18">
        <f t="shared" si="5"/>
        <v>14025319.503635379</v>
      </c>
    </row>
    <row r="111" spans="1:7">
      <c r="A111" s="3">
        <v>101</v>
      </c>
      <c r="B111" s="4" t="s">
        <v>103</v>
      </c>
      <c r="C111" s="17">
        <f>IIN_SK_koeficienti!I110</f>
        <v>0.15640053170902013</v>
      </c>
      <c r="D111" s="18">
        <f t="shared" si="3"/>
        <v>2166041.011808367</v>
      </c>
      <c r="F111" s="352">
        <f t="shared" si="4"/>
        <v>53743.752054617609</v>
      </c>
      <c r="G111" s="18">
        <f t="shared" si="5"/>
        <v>2219784.7638629847</v>
      </c>
    </row>
    <row r="112" spans="1:7">
      <c r="A112" s="3">
        <v>102</v>
      </c>
      <c r="B112" s="4" t="s">
        <v>104</v>
      </c>
      <c r="C112" s="17">
        <f>IIN_SK_koeficienti!I111</f>
        <v>0.13416645908696431</v>
      </c>
      <c r="D112" s="18">
        <f t="shared" si="3"/>
        <v>1858114.2251622765</v>
      </c>
      <c r="F112" s="352">
        <f t="shared" si="4"/>
        <v>46103.480802936101</v>
      </c>
      <c r="G112" s="18">
        <f t="shared" si="5"/>
        <v>1904217.7059652125</v>
      </c>
    </row>
    <row r="113" spans="1:7">
      <c r="A113" s="3">
        <v>103</v>
      </c>
      <c r="B113" s="4" t="s">
        <v>105</v>
      </c>
      <c r="C113" s="17">
        <f>IIN_SK_koeficienti!I112</f>
        <v>0.51608291448101418</v>
      </c>
      <c r="D113" s="18">
        <f t="shared" si="3"/>
        <v>7147397.4291801993</v>
      </c>
      <c r="F113" s="352">
        <f t="shared" si="4"/>
        <v>177341.03517687984</v>
      </c>
      <c r="G113" s="18">
        <f t="shared" si="5"/>
        <v>7324738.464357079</v>
      </c>
    </row>
    <row r="114" spans="1:7">
      <c r="A114" s="3">
        <v>104</v>
      </c>
      <c r="B114" s="4" t="s">
        <v>106</v>
      </c>
      <c r="C114" s="17">
        <f>IIN_SK_koeficienti!I113</f>
        <v>0.69237170389536506</v>
      </c>
      <c r="D114" s="18">
        <f t="shared" si="3"/>
        <v>9588877.2861921564</v>
      </c>
      <c r="F114" s="352">
        <f t="shared" si="4"/>
        <v>237918.96854299225</v>
      </c>
      <c r="G114" s="18">
        <f t="shared" si="5"/>
        <v>9826796.2547351494</v>
      </c>
    </row>
    <row r="115" spans="1:7">
      <c r="A115" s="3">
        <v>105</v>
      </c>
      <c r="B115" s="4" t="s">
        <v>107</v>
      </c>
      <c r="C115" s="17">
        <f>IIN_SK_koeficienti!I114</f>
        <v>0.10917554822681252</v>
      </c>
      <c r="D115" s="18">
        <f t="shared" si="3"/>
        <v>1512007.1035685593</v>
      </c>
      <c r="F115" s="352">
        <f t="shared" si="4"/>
        <v>37515.880094609434</v>
      </c>
      <c r="G115" s="18">
        <f t="shared" si="5"/>
        <v>1549522.9836631687</v>
      </c>
    </row>
    <row r="116" spans="1:7">
      <c r="A116" s="3">
        <v>106</v>
      </c>
      <c r="B116" s="4" t="s">
        <v>108</v>
      </c>
      <c r="C116" s="17">
        <f>IIN_SK_koeficienti!I115</f>
        <v>1.0322704230639705</v>
      </c>
      <c r="D116" s="18">
        <f t="shared" si="3"/>
        <v>14296243.415548308</v>
      </c>
      <c r="F116" s="352">
        <f t="shared" si="4"/>
        <v>354718.01191623218</v>
      </c>
      <c r="G116" s="18">
        <f t="shared" si="5"/>
        <v>14650961.427464539</v>
      </c>
    </row>
    <row r="117" spans="1:7">
      <c r="A117" s="3">
        <v>107</v>
      </c>
      <c r="B117" s="4" t="s">
        <v>109</v>
      </c>
      <c r="C117" s="17">
        <f>IIN_SK_koeficienti!I116</f>
        <v>0.13313729076806075</v>
      </c>
      <c r="D117" s="18">
        <f t="shared" si="3"/>
        <v>1843860.9437799191</v>
      </c>
      <c r="F117" s="352">
        <f t="shared" si="4"/>
        <v>45749.828763846315</v>
      </c>
      <c r="G117" s="18">
        <f t="shared" si="5"/>
        <v>1889610.7725437654</v>
      </c>
    </row>
    <row r="118" spans="1:7">
      <c r="A118" s="3">
        <v>108</v>
      </c>
      <c r="B118" s="4" t="s">
        <v>110</v>
      </c>
      <c r="C118" s="17">
        <f>IIN_SK_koeficienti!I117</f>
        <v>1.1810644164515134</v>
      </c>
      <c r="D118" s="18">
        <f t="shared" si="3"/>
        <v>16356939.044050274</v>
      </c>
      <c r="F118" s="352">
        <f t="shared" si="4"/>
        <v>405847.93711824046</v>
      </c>
      <c r="G118" s="18">
        <f t="shared" si="5"/>
        <v>16762786.981168514</v>
      </c>
    </row>
    <row r="119" spans="1:7">
      <c r="A119" s="3">
        <v>109</v>
      </c>
      <c r="B119" s="4" t="s">
        <v>111</v>
      </c>
      <c r="C119" s="17">
        <f>IIN_SK_koeficienti!I118</f>
        <v>7.6851031085306262E-2</v>
      </c>
      <c r="D119" s="18">
        <f t="shared" si="3"/>
        <v>1064334.5218303537</v>
      </c>
      <c r="F119" s="352">
        <f t="shared" si="4"/>
        <v>26408.239886771466</v>
      </c>
      <c r="G119" s="18">
        <f t="shared" si="5"/>
        <v>1090742.7617171251</v>
      </c>
    </row>
    <row r="120" spans="1:7">
      <c r="A120" s="3">
        <v>110</v>
      </c>
      <c r="B120" s="4" t="s">
        <v>112</v>
      </c>
      <c r="C120" s="17">
        <f>IIN_SK_koeficienti!I119</f>
        <v>0.28901479816739623</v>
      </c>
      <c r="D120" s="18">
        <f t="shared" si="3"/>
        <v>4002658.4245556835</v>
      </c>
      <c r="F120" s="352">
        <f t="shared" si="4"/>
        <v>99313.854518872278</v>
      </c>
      <c r="G120" s="18">
        <f t="shared" si="5"/>
        <v>4101972.2790745557</v>
      </c>
    </row>
    <row r="121" spans="1:7">
      <c r="A121" s="3">
        <v>111</v>
      </c>
      <c r="B121" s="4" t="s">
        <v>113</v>
      </c>
      <c r="C121" s="17">
        <f>IIN_SK_koeficienti!I120</f>
        <v>8.7847117329467359E-2</v>
      </c>
      <c r="D121" s="18">
        <f t="shared" si="3"/>
        <v>1216622.8389733389</v>
      </c>
      <c r="F121" s="352">
        <f t="shared" si="4"/>
        <v>30186.813566922843</v>
      </c>
      <c r="G121" s="18">
        <f t="shared" si="5"/>
        <v>1246809.6525402619</v>
      </c>
    </row>
    <row r="122" spans="1:7">
      <c r="A122" s="3">
        <v>112</v>
      </c>
      <c r="B122" s="4" t="s">
        <v>114</v>
      </c>
      <c r="C122" s="17">
        <f>IIN_SK_koeficienti!I121</f>
        <v>4.3427305826952846E-2</v>
      </c>
      <c r="D122" s="18">
        <f t="shared" si="3"/>
        <v>601438.65513533459</v>
      </c>
      <c r="F122" s="352">
        <f t="shared" si="4"/>
        <v>14922.879936917745</v>
      </c>
      <c r="G122" s="18">
        <f t="shared" si="5"/>
        <v>616361.53507225239</v>
      </c>
    </row>
    <row r="123" spans="1:7">
      <c r="A123" s="3">
        <v>113</v>
      </c>
      <c r="B123" s="4" t="s">
        <v>115</v>
      </c>
      <c r="C123" s="17">
        <f>IIN_SK_koeficienti!I122</f>
        <v>0.12731913517569901</v>
      </c>
      <c r="D123" s="18">
        <f t="shared" si="3"/>
        <v>1763283.4451715117</v>
      </c>
      <c r="F123" s="352">
        <f t="shared" si="4"/>
        <v>43750.54200852487</v>
      </c>
      <c r="G123" s="18">
        <f t="shared" si="5"/>
        <v>1807033.9871800365</v>
      </c>
    </row>
    <row r="124" spans="1:7">
      <c r="A124" s="3">
        <v>114</v>
      </c>
      <c r="B124" s="4" t="s">
        <v>116</v>
      </c>
      <c r="C124" s="17">
        <f>IIN_SK_koeficienti!I123</f>
        <v>0.30878662399343793</v>
      </c>
      <c r="D124" s="18">
        <f t="shared" si="3"/>
        <v>4276484.7674047993</v>
      </c>
      <c r="F124" s="352">
        <f t="shared" si="4"/>
        <v>106108.02646477612</v>
      </c>
      <c r="G124" s="18">
        <f t="shared" si="5"/>
        <v>4382592.7938695755</v>
      </c>
    </row>
    <row r="125" spans="1:7">
      <c r="A125" s="3">
        <v>115</v>
      </c>
      <c r="B125" s="4" t="s">
        <v>117</v>
      </c>
      <c r="C125" s="17">
        <f>IIN_SK_koeficienti!I124</f>
        <v>0.43628408947283737</v>
      </c>
      <c r="D125" s="18">
        <f t="shared" si="3"/>
        <v>6042237.9660179559</v>
      </c>
      <c r="F125" s="352">
        <f t="shared" si="4"/>
        <v>149919.84793009804</v>
      </c>
      <c r="G125" s="18">
        <f t="shared" si="5"/>
        <v>6192157.8139480539</v>
      </c>
    </row>
    <row r="126" spans="1:7">
      <c r="A126" s="3">
        <v>116</v>
      </c>
      <c r="B126" s="4" t="s">
        <v>118</v>
      </c>
      <c r="C126" s="17">
        <f>IIN_SK_koeficienti!I125</f>
        <v>0.12485426651407561</v>
      </c>
      <c r="D126" s="18">
        <f t="shared" si="3"/>
        <v>1729146.6903187176</v>
      </c>
      <c r="F126" s="352">
        <f t="shared" si="4"/>
        <v>42903.541753794627</v>
      </c>
      <c r="G126" s="18">
        <f t="shared" si="5"/>
        <v>1772050.2320725122</v>
      </c>
    </row>
    <row r="127" spans="1:7">
      <c r="A127" s="3">
        <v>117</v>
      </c>
      <c r="B127" s="4" t="s">
        <v>119</v>
      </c>
      <c r="C127" s="17">
        <f>IIN_SK_koeficienti!I126</f>
        <v>0.13583406774583009</v>
      </c>
      <c r="D127" s="18">
        <f t="shared" si="3"/>
        <v>1881209.4711136797</v>
      </c>
      <c r="F127" s="352">
        <f t="shared" si="4"/>
        <v>46676.519432069137</v>
      </c>
      <c r="G127" s="18">
        <f t="shared" si="5"/>
        <v>1927885.9905457487</v>
      </c>
    </row>
    <row r="128" spans="1:7">
      <c r="A128" s="3">
        <v>118</v>
      </c>
      <c r="B128" s="4" t="s">
        <v>120</v>
      </c>
      <c r="C128" s="17">
        <f>IIN_SK_koeficienti!I127</f>
        <v>0.1518895435678756</v>
      </c>
      <c r="D128" s="18">
        <f t="shared" si="3"/>
        <v>2103566.893525451</v>
      </c>
      <c r="F128" s="352">
        <f t="shared" si="4"/>
        <v>52193.645891103784</v>
      </c>
      <c r="G128" s="18">
        <f t="shared" si="5"/>
        <v>2155760.5394165548</v>
      </c>
    </row>
    <row r="129" spans="1:7">
      <c r="A129" s="7">
        <v>119</v>
      </c>
      <c r="B129" s="5" t="s">
        <v>121</v>
      </c>
      <c r="C129" s="19">
        <f>IIN_SK_koeficienti!I128</f>
        <v>6.2956794367013472E-2</v>
      </c>
      <c r="D129" s="111">
        <f t="shared" si="3"/>
        <v>871908.79136296699</v>
      </c>
      <c r="F129" s="353">
        <f t="shared" si="4"/>
        <v>21633.777773270696</v>
      </c>
      <c r="G129" s="111">
        <f t="shared" si="5"/>
        <v>893542.56913623773</v>
      </c>
    </row>
  </sheetData>
  <sheetProtection formatCells="0" formatColumns="0" formatRows="0" insertColumns="0" insertRows="0" insertHyperlinks="0" deleteColumns="0" deleteRows="0"/>
  <mergeCells count="1"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6"/>
  <sheetViews>
    <sheetView zoomScaleNormal="100" workbookViewId="0">
      <selection activeCell="D22" sqref="D22"/>
    </sheetView>
  </sheetViews>
  <sheetFormatPr defaultRowHeight="14"/>
  <cols>
    <col min="1" max="1" width="13.1796875" style="1" customWidth="1"/>
    <col min="2" max="2" width="18.81640625" style="1" customWidth="1"/>
    <col min="3" max="6" width="18.7265625" style="1" customWidth="1"/>
    <col min="7" max="8" width="23.81640625" style="1" customWidth="1"/>
    <col min="9" max="9" width="21.26953125" customWidth="1"/>
    <col min="10" max="10" width="13.81640625" style="10" customWidth="1"/>
    <col min="11" max="11" width="16.54296875" customWidth="1"/>
    <col min="12" max="12" width="15.81640625" customWidth="1"/>
  </cols>
  <sheetData>
    <row r="1" spans="1:10" ht="18">
      <c r="J1" s="350"/>
    </row>
    <row r="2" spans="1:10">
      <c r="A2" s="499" t="s">
        <v>143</v>
      </c>
      <c r="B2" s="499"/>
      <c r="C2" s="500"/>
      <c r="D2" s="54"/>
      <c r="E2" s="54"/>
      <c r="F2" s="54"/>
      <c r="G2" s="54"/>
      <c r="I2" s="108"/>
    </row>
    <row r="3" spans="1:10" ht="14.5" thickBot="1">
      <c r="A3" s="54" t="s">
        <v>229</v>
      </c>
      <c r="B3" s="54"/>
      <c r="C3" s="55"/>
      <c r="D3" s="54"/>
      <c r="E3" s="54"/>
      <c r="F3" s="54"/>
      <c r="G3" s="54"/>
    </row>
    <row r="4" spans="1:10" ht="45.75" customHeight="1" thickBot="1">
      <c r="A4" s="505" t="s">
        <v>230</v>
      </c>
      <c r="B4" s="506"/>
      <c r="C4" s="506"/>
      <c r="D4" s="506"/>
      <c r="E4" s="506"/>
      <c r="F4" s="506"/>
      <c r="G4" s="506"/>
      <c r="H4" s="507"/>
      <c r="I4" s="508"/>
    </row>
    <row r="6" spans="1:10" ht="14.5">
      <c r="I6" s="204"/>
    </row>
    <row r="7" spans="1:10" ht="15.5">
      <c r="B7" s="106"/>
      <c r="C7" s="509" t="s">
        <v>242</v>
      </c>
      <c r="D7" s="510"/>
      <c r="E7" s="510"/>
      <c r="F7" s="510"/>
      <c r="G7" s="510"/>
      <c r="H7" s="511"/>
      <c r="I7" s="346">
        <v>2019</v>
      </c>
    </row>
    <row r="8" spans="1:10" ht="102.75" customHeight="1">
      <c r="A8" s="102" t="s">
        <v>144</v>
      </c>
      <c r="B8" s="53" t="s">
        <v>179</v>
      </c>
      <c r="C8" s="103" t="s">
        <v>166</v>
      </c>
      <c r="D8" s="103" t="s">
        <v>167</v>
      </c>
      <c r="E8" s="383" t="s">
        <v>168</v>
      </c>
      <c r="F8" s="389" t="s">
        <v>231</v>
      </c>
      <c r="G8" s="393" t="s">
        <v>232</v>
      </c>
      <c r="H8" s="393" t="s">
        <v>169</v>
      </c>
      <c r="I8" s="394" t="s">
        <v>233</v>
      </c>
    </row>
    <row r="9" spans="1:10" s="399" customFormat="1" ht="14.25" customHeight="1">
      <c r="A9" s="400">
        <v>1</v>
      </c>
      <c r="B9" s="53">
        <v>2</v>
      </c>
      <c r="C9" s="103">
        <v>3</v>
      </c>
      <c r="D9" s="103">
        <v>4</v>
      </c>
      <c r="E9" s="103">
        <v>5</v>
      </c>
      <c r="F9" s="53">
        <v>6</v>
      </c>
      <c r="G9" s="393" t="s">
        <v>235</v>
      </c>
      <c r="H9" s="393" t="s">
        <v>236</v>
      </c>
      <c r="I9" s="394"/>
      <c r="J9" s="398"/>
    </row>
    <row r="10" spans="1:10" ht="15">
      <c r="A10" s="387">
        <v>50000</v>
      </c>
      <c r="B10" s="422" t="s">
        <v>171</v>
      </c>
      <c r="C10" s="423">
        <v>53037549.020000063</v>
      </c>
      <c r="D10" s="423">
        <v>52469179.049595736</v>
      </c>
      <c r="E10" s="423">
        <v>4195687.7699999996</v>
      </c>
      <c r="F10" s="423">
        <v>902782.87999999535</v>
      </c>
      <c r="G10" s="424">
        <f>E10-F10</f>
        <v>3292904.8900000043</v>
      </c>
      <c r="H10" s="388">
        <f>D10-G10</f>
        <v>49176274.159595728</v>
      </c>
      <c r="I10" s="395">
        <f>H10/$H$129*100</f>
        <v>2.8931483345017828</v>
      </c>
      <c r="J10" s="384"/>
    </row>
    <row r="11" spans="1:10" ht="15">
      <c r="A11" s="375">
        <v>110000</v>
      </c>
      <c r="B11" s="104" t="s">
        <v>172</v>
      </c>
      <c r="C11" s="425">
        <v>15530533.089999961</v>
      </c>
      <c r="D11" s="425">
        <v>15338105.716473548</v>
      </c>
      <c r="E11" s="425">
        <v>1331722.77</v>
      </c>
      <c r="F11" s="425">
        <v>243107.08000000028</v>
      </c>
      <c r="G11" s="426">
        <f t="shared" ref="G11:G74" si="0">E11-F11</f>
        <v>1088615.6899999997</v>
      </c>
      <c r="H11" s="388">
        <f t="shared" ref="H11:H74" si="1">D11-G11</f>
        <v>14249490.026473548</v>
      </c>
      <c r="I11" s="395">
        <f t="shared" ref="I11:I74" si="2">H11/$H$129*100</f>
        <v>0.83832882913817375</v>
      </c>
      <c r="J11" s="384"/>
    </row>
    <row r="12" spans="1:10" ht="15">
      <c r="A12" s="375">
        <v>90000</v>
      </c>
      <c r="B12" s="104" t="s">
        <v>175</v>
      </c>
      <c r="C12" s="425">
        <v>51651691.609999791</v>
      </c>
      <c r="D12" s="425">
        <v>51049761.184475049</v>
      </c>
      <c r="E12" s="425">
        <v>3517433.97</v>
      </c>
      <c r="F12" s="425">
        <v>485268.36000000022</v>
      </c>
      <c r="G12" s="426">
        <f t="shared" si="0"/>
        <v>3032165.61</v>
      </c>
      <c r="H12" s="388">
        <f t="shared" si="1"/>
        <v>48017595.57447505</v>
      </c>
      <c r="I12" s="395">
        <f t="shared" si="2"/>
        <v>2.8249807257096746</v>
      </c>
      <c r="J12" s="384"/>
    </row>
    <row r="13" spans="1:10" ht="15">
      <c r="A13" s="375">
        <v>130000</v>
      </c>
      <c r="B13" s="104" t="s">
        <v>176</v>
      </c>
      <c r="C13" s="425">
        <v>66941646.069999717</v>
      </c>
      <c r="D13" s="425">
        <v>66352624.829926491</v>
      </c>
      <c r="E13" s="425">
        <v>3526899.2900000005</v>
      </c>
      <c r="F13" s="425">
        <v>366370.87999999884</v>
      </c>
      <c r="G13" s="426">
        <f t="shared" si="0"/>
        <v>3160528.4100000015</v>
      </c>
      <c r="H13" s="388">
        <f t="shared" si="1"/>
        <v>63192096.419926487</v>
      </c>
      <c r="I13" s="395">
        <f t="shared" si="2"/>
        <v>3.7177299751838166</v>
      </c>
      <c r="J13" s="384"/>
    </row>
    <row r="14" spans="1:10" ht="15">
      <c r="A14" s="375">
        <v>170000</v>
      </c>
      <c r="B14" s="104" t="s">
        <v>177</v>
      </c>
      <c r="C14" s="425">
        <v>51578054.089999907</v>
      </c>
      <c r="D14" s="425">
        <v>51194613.39718239</v>
      </c>
      <c r="E14" s="425">
        <v>3597967.65</v>
      </c>
      <c r="F14" s="425">
        <v>649032.14999999979</v>
      </c>
      <c r="G14" s="426">
        <f t="shared" si="0"/>
        <v>2948935.5</v>
      </c>
      <c r="H14" s="388">
        <f t="shared" si="1"/>
        <v>48245677.89718239</v>
      </c>
      <c r="I14" s="395">
        <f t="shared" si="2"/>
        <v>2.8383993102475862</v>
      </c>
      <c r="J14" s="384"/>
    </row>
    <row r="15" spans="1:10" ht="15">
      <c r="A15" s="375">
        <v>210000</v>
      </c>
      <c r="B15" s="104" t="s">
        <v>178</v>
      </c>
      <c r="C15" s="425">
        <v>19077027.039999999</v>
      </c>
      <c r="D15" s="425">
        <v>19003889.836072773</v>
      </c>
      <c r="E15" s="425">
        <v>1622763.3800000001</v>
      </c>
      <c r="F15" s="425">
        <v>285215.5</v>
      </c>
      <c r="G15" s="426">
        <f t="shared" si="0"/>
        <v>1337547.8800000001</v>
      </c>
      <c r="H15" s="388">
        <f t="shared" si="1"/>
        <v>17666341.956072774</v>
      </c>
      <c r="I15" s="395">
        <f t="shared" si="2"/>
        <v>1.039349740915205</v>
      </c>
      <c r="J15" s="384"/>
    </row>
    <row r="16" spans="1:10" ht="15">
      <c r="A16" s="375">
        <v>10000</v>
      </c>
      <c r="B16" s="104" t="s">
        <v>173</v>
      </c>
      <c r="C16" s="425">
        <v>777763448.83999431</v>
      </c>
      <c r="D16" s="425">
        <v>754731659.12137985</v>
      </c>
      <c r="E16" s="425">
        <v>42934256.519999996</v>
      </c>
      <c r="F16" s="425">
        <v>4581040.1000000322</v>
      </c>
      <c r="G16" s="426">
        <f t="shared" si="0"/>
        <v>38353216.419999965</v>
      </c>
      <c r="H16" s="388">
        <f t="shared" si="1"/>
        <v>716378442.7013799</v>
      </c>
      <c r="I16" s="395">
        <f t="shared" si="2"/>
        <v>42.146118911899208</v>
      </c>
      <c r="J16" s="384"/>
    </row>
    <row r="17" spans="1:11" ht="15">
      <c r="A17" s="375">
        <v>250000</v>
      </c>
      <c r="B17" s="104" t="s">
        <v>9</v>
      </c>
      <c r="C17" s="425">
        <v>21755730.200000077</v>
      </c>
      <c r="D17" s="425">
        <v>21516343.477842968</v>
      </c>
      <c r="E17" s="425">
        <v>1388319.7999999998</v>
      </c>
      <c r="F17" s="425">
        <v>197345.7799999993</v>
      </c>
      <c r="G17" s="426">
        <f t="shared" si="0"/>
        <v>1190974.0200000005</v>
      </c>
      <c r="H17" s="388">
        <f t="shared" si="1"/>
        <v>20325369.457842968</v>
      </c>
      <c r="I17" s="395">
        <f t="shared" si="2"/>
        <v>1.1957861753464571</v>
      </c>
      <c r="J17" s="384"/>
    </row>
    <row r="18" spans="1:11" ht="15">
      <c r="A18" s="375">
        <v>270000</v>
      </c>
      <c r="B18" s="104" t="s">
        <v>174</v>
      </c>
      <c r="C18" s="425">
        <v>35799034.720000148</v>
      </c>
      <c r="D18" s="425">
        <v>35702804.132020913</v>
      </c>
      <c r="E18" s="425">
        <v>2272787.63</v>
      </c>
      <c r="F18" s="425">
        <v>308686.38000000129</v>
      </c>
      <c r="G18" s="426">
        <f t="shared" si="0"/>
        <v>1964101.2499999986</v>
      </c>
      <c r="H18" s="388">
        <f t="shared" si="1"/>
        <v>33738702.882020913</v>
      </c>
      <c r="I18" s="395">
        <f t="shared" si="2"/>
        <v>1.9849220730831341</v>
      </c>
      <c r="J18" s="384"/>
    </row>
    <row r="19" spans="1:11" ht="15">
      <c r="A19" s="375">
        <v>604300</v>
      </c>
      <c r="B19" s="104" t="s">
        <v>12</v>
      </c>
      <c r="C19" s="425">
        <v>1355861.5099999998</v>
      </c>
      <c r="D19" s="425">
        <v>1354245.9401494688</v>
      </c>
      <c r="E19" s="425">
        <v>136119.46000000002</v>
      </c>
      <c r="F19" s="425">
        <v>33772.270000000019</v>
      </c>
      <c r="G19" s="426">
        <f t="shared" si="0"/>
        <v>102347.19</v>
      </c>
      <c r="H19" s="388">
        <f t="shared" si="1"/>
        <v>1251898.7501494689</v>
      </c>
      <c r="I19" s="395">
        <f t="shared" si="2"/>
        <v>7.3651956067376359E-2</v>
      </c>
      <c r="J19" s="384"/>
    </row>
    <row r="20" spans="1:11" ht="15">
      <c r="A20" s="375">
        <v>320200</v>
      </c>
      <c r="B20" s="104" t="s">
        <v>13</v>
      </c>
      <c r="C20" s="425">
        <v>7340892.9400000079</v>
      </c>
      <c r="D20" s="425">
        <v>7381646.3689018162</v>
      </c>
      <c r="E20" s="425">
        <v>502063.22000000003</v>
      </c>
      <c r="F20" s="425">
        <v>80605.23999999986</v>
      </c>
      <c r="G20" s="426">
        <f t="shared" si="0"/>
        <v>421457.98000000016</v>
      </c>
      <c r="H20" s="388">
        <f t="shared" si="1"/>
        <v>6960188.3889018157</v>
      </c>
      <c r="I20" s="395">
        <f t="shared" si="2"/>
        <v>0.4094831865427252</v>
      </c>
      <c r="J20" s="384"/>
      <c r="K20" s="386"/>
    </row>
    <row r="21" spans="1:11" ht="15">
      <c r="A21" s="375">
        <v>640600</v>
      </c>
      <c r="B21" s="104" t="s">
        <v>14</v>
      </c>
      <c r="C21" s="425">
        <v>5265775.4199999962</v>
      </c>
      <c r="D21" s="425">
        <v>5228551.9769576434</v>
      </c>
      <c r="E21" s="425">
        <v>420588.98</v>
      </c>
      <c r="F21" s="425">
        <v>91032.539999999935</v>
      </c>
      <c r="G21" s="426">
        <f t="shared" si="0"/>
        <v>329556.44000000006</v>
      </c>
      <c r="H21" s="388">
        <f t="shared" si="1"/>
        <v>4898995.536957643</v>
      </c>
      <c r="I21" s="395">
        <f t="shared" si="2"/>
        <v>0.2882186790418933</v>
      </c>
      <c r="J21" s="384"/>
    </row>
    <row r="22" spans="1:11" ht="15">
      <c r="A22" s="375">
        <v>560800</v>
      </c>
      <c r="B22" s="104" t="s">
        <v>15</v>
      </c>
      <c r="C22" s="425">
        <v>1729261.1000000027</v>
      </c>
      <c r="D22" s="425">
        <v>1710077.3778525144</v>
      </c>
      <c r="E22" s="425">
        <v>149824.26</v>
      </c>
      <c r="F22" s="425">
        <v>27584.769999999986</v>
      </c>
      <c r="G22" s="426">
        <f t="shared" si="0"/>
        <v>122239.49000000002</v>
      </c>
      <c r="H22" s="388">
        <f t="shared" si="1"/>
        <v>1587837.8878525144</v>
      </c>
      <c r="I22" s="395">
        <f t="shared" si="2"/>
        <v>9.3415994180253203E-2</v>
      </c>
      <c r="J22" s="384"/>
      <c r="K22" s="108"/>
    </row>
    <row r="23" spans="1:11" ht="15">
      <c r="A23" s="375">
        <v>661000</v>
      </c>
      <c r="B23" s="104" t="s">
        <v>16</v>
      </c>
      <c r="C23" s="425">
        <v>2776352.5600000024</v>
      </c>
      <c r="D23" s="425">
        <v>2753951.499437368</v>
      </c>
      <c r="E23" s="425">
        <v>218667.34</v>
      </c>
      <c r="F23" s="425">
        <v>48108.940000000024</v>
      </c>
      <c r="G23" s="426">
        <f t="shared" si="0"/>
        <v>170558.39999999997</v>
      </c>
      <c r="H23" s="388">
        <f t="shared" si="1"/>
        <v>2583393.0994373681</v>
      </c>
      <c r="I23" s="395">
        <f t="shared" si="2"/>
        <v>0.15198669624185421</v>
      </c>
      <c r="J23" s="384"/>
    </row>
    <row r="24" spans="1:11" ht="15">
      <c r="A24" s="375">
        <v>624200</v>
      </c>
      <c r="B24" s="104" t="s">
        <v>17</v>
      </c>
      <c r="C24" s="425">
        <v>968921.83000000124</v>
      </c>
      <c r="D24" s="425">
        <v>908812.43596844596</v>
      </c>
      <c r="E24" s="425">
        <v>66521.31</v>
      </c>
      <c r="F24" s="425">
        <v>13665.499999999998</v>
      </c>
      <c r="G24" s="426">
        <f t="shared" si="0"/>
        <v>52855.81</v>
      </c>
      <c r="H24" s="388">
        <f t="shared" si="1"/>
        <v>855956.62596844602</v>
      </c>
      <c r="I24" s="395">
        <f t="shared" si="2"/>
        <v>5.035781032921452E-2</v>
      </c>
      <c r="J24" s="384"/>
    </row>
    <row r="25" spans="1:11" ht="15">
      <c r="A25" s="375">
        <v>360200</v>
      </c>
      <c r="B25" s="104" t="s">
        <v>18</v>
      </c>
      <c r="C25" s="425">
        <v>9231182.3499999661</v>
      </c>
      <c r="D25" s="425">
        <v>9249084.6860142555</v>
      </c>
      <c r="E25" s="425">
        <v>733223.63</v>
      </c>
      <c r="F25" s="425">
        <v>159462.56999999977</v>
      </c>
      <c r="G25" s="426">
        <f t="shared" si="0"/>
        <v>573761.06000000029</v>
      </c>
      <c r="H25" s="388">
        <f t="shared" si="1"/>
        <v>8675323.626014255</v>
      </c>
      <c r="I25" s="395">
        <f t="shared" si="2"/>
        <v>0.51038836367332963</v>
      </c>
      <c r="J25" s="384"/>
    </row>
    <row r="26" spans="1:11" ht="15">
      <c r="A26" s="375">
        <v>424701</v>
      </c>
      <c r="B26" s="104" t="s">
        <v>19</v>
      </c>
      <c r="C26" s="425">
        <v>4017781.5099999867</v>
      </c>
      <c r="D26" s="425">
        <v>3850259.9818079402</v>
      </c>
      <c r="E26" s="425">
        <v>281137.11</v>
      </c>
      <c r="F26" s="425">
        <v>49402.440000000017</v>
      </c>
      <c r="G26" s="426">
        <f t="shared" si="0"/>
        <v>231734.66999999998</v>
      </c>
      <c r="H26" s="388">
        <f t="shared" si="1"/>
        <v>3618525.3118079402</v>
      </c>
      <c r="I26" s="395">
        <f t="shared" si="2"/>
        <v>0.2128858002790944</v>
      </c>
      <c r="J26" s="384"/>
    </row>
    <row r="27" spans="1:11" ht="15">
      <c r="A27" s="375">
        <v>360800</v>
      </c>
      <c r="B27" s="104" t="s">
        <v>207</v>
      </c>
      <c r="C27" s="425">
        <v>2081727.4900000035</v>
      </c>
      <c r="D27" s="425">
        <v>2079387.0479004071</v>
      </c>
      <c r="E27" s="425">
        <v>161826.43</v>
      </c>
      <c r="F27" s="425">
        <v>36308.599999999969</v>
      </c>
      <c r="G27" s="426">
        <f t="shared" si="0"/>
        <v>125517.83000000002</v>
      </c>
      <c r="H27" s="388">
        <f t="shared" si="1"/>
        <v>1953869.217900407</v>
      </c>
      <c r="I27" s="395">
        <f t="shared" si="2"/>
        <v>0.11495042213359367</v>
      </c>
      <c r="J27" s="384"/>
    </row>
    <row r="28" spans="1:11" ht="15">
      <c r="A28" s="375">
        <v>460800</v>
      </c>
      <c r="B28" s="104" t="s">
        <v>21</v>
      </c>
      <c r="C28" s="425">
        <v>4354082.3299999721</v>
      </c>
      <c r="D28" s="425">
        <v>4302983.4071928123</v>
      </c>
      <c r="E28" s="425">
        <v>401443.33</v>
      </c>
      <c r="F28" s="425">
        <v>76138.489999999932</v>
      </c>
      <c r="G28" s="426">
        <f t="shared" si="0"/>
        <v>325304.84000000008</v>
      </c>
      <c r="H28" s="388">
        <f t="shared" si="1"/>
        <v>3977678.5671928125</v>
      </c>
      <c r="I28" s="395">
        <f t="shared" si="2"/>
        <v>0.23401557597693221</v>
      </c>
      <c r="J28" s="384"/>
    </row>
    <row r="29" spans="1:11" ht="15">
      <c r="A29" s="375" t="s">
        <v>145</v>
      </c>
      <c r="B29" s="104" t="s">
        <v>22</v>
      </c>
      <c r="C29" s="425">
        <v>13544489.58999997</v>
      </c>
      <c r="D29" s="425">
        <v>13403355.001142761</v>
      </c>
      <c r="E29" s="425">
        <v>751391.17999999993</v>
      </c>
      <c r="F29" s="425">
        <v>68941.749999999898</v>
      </c>
      <c r="G29" s="426">
        <f t="shared" si="0"/>
        <v>682449.43</v>
      </c>
      <c r="H29" s="388">
        <f t="shared" si="1"/>
        <v>12720905.571142761</v>
      </c>
      <c r="I29" s="395">
        <f t="shared" si="2"/>
        <v>0.74839884467588724</v>
      </c>
      <c r="J29" s="384"/>
    </row>
    <row r="30" spans="1:11" ht="15">
      <c r="A30" s="375" t="s">
        <v>146</v>
      </c>
      <c r="B30" s="104" t="s">
        <v>23</v>
      </c>
      <c r="C30" s="425">
        <v>14917481.860000005</v>
      </c>
      <c r="D30" s="425">
        <v>14805758.52809624</v>
      </c>
      <c r="E30" s="425">
        <v>711649.22</v>
      </c>
      <c r="F30" s="425">
        <v>58923.390000000036</v>
      </c>
      <c r="G30" s="426">
        <f t="shared" si="0"/>
        <v>652725.82999999996</v>
      </c>
      <c r="H30" s="388">
        <f t="shared" si="1"/>
        <v>14153032.69809624</v>
      </c>
      <c r="I30" s="395">
        <f t="shared" si="2"/>
        <v>0.83265403242544123</v>
      </c>
      <c r="J30" s="384"/>
    </row>
    <row r="31" spans="1:11" ht="15">
      <c r="A31" s="375" t="s">
        <v>147</v>
      </c>
      <c r="B31" s="104" t="s">
        <v>24</v>
      </c>
      <c r="C31" s="425">
        <v>5094340.8399999859</v>
      </c>
      <c r="D31" s="425">
        <v>5106571.5019421419</v>
      </c>
      <c r="E31" s="425">
        <v>328835.61</v>
      </c>
      <c r="F31" s="425">
        <v>45472.760000000046</v>
      </c>
      <c r="G31" s="426">
        <f t="shared" si="0"/>
        <v>283362.84999999992</v>
      </c>
      <c r="H31" s="388">
        <f t="shared" si="1"/>
        <v>4823208.6519421423</v>
      </c>
      <c r="I31" s="395">
        <f t="shared" si="2"/>
        <v>0.28375996996100439</v>
      </c>
      <c r="J31" s="384"/>
    </row>
    <row r="32" spans="1:11" ht="15">
      <c r="A32" s="375">
        <v>384400</v>
      </c>
      <c r="B32" s="104" t="s">
        <v>25</v>
      </c>
      <c r="C32" s="425">
        <v>547165.50999999978</v>
      </c>
      <c r="D32" s="425">
        <v>547526.45178937842</v>
      </c>
      <c r="E32" s="425">
        <v>49479.41</v>
      </c>
      <c r="F32" s="425">
        <v>9872.4400000000078</v>
      </c>
      <c r="G32" s="426">
        <f t="shared" si="0"/>
        <v>39606.969999999994</v>
      </c>
      <c r="H32" s="388">
        <f t="shared" si="1"/>
        <v>507919.48178937845</v>
      </c>
      <c r="I32" s="395">
        <f t="shared" si="2"/>
        <v>2.9882019895019013E-2</v>
      </c>
      <c r="J32" s="384"/>
    </row>
    <row r="33" spans="1:10" ht="15">
      <c r="A33" s="375">
        <v>380200</v>
      </c>
      <c r="B33" s="104" t="s">
        <v>26</v>
      </c>
      <c r="C33" s="425">
        <v>7812719.5499999635</v>
      </c>
      <c r="D33" s="425">
        <v>7016567.0503465496</v>
      </c>
      <c r="E33" s="425">
        <v>563266.62</v>
      </c>
      <c r="F33" s="425">
        <v>125951.09999999998</v>
      </c>
      <c r="G33" s="426">
        <f t="shared" si="0"/>
        <v>437315.52</v>
      </c>
      <c r="H33" s="388">
        <f t="shared" si="1"/>
        <v>6579251.53034655</v>
      </c>
      <c r="I33" s="395">
        <f t="shared" si="2"/>
        <v>0.38707183357395919</v>
      </c>
      <c r="J33" s="384"/>
    </row>
    <row r="34" spans="1:10" ht="15">
      <c r="A34" s="375">
        <v>400200</v>
      </c>
      <c r="B34" s="104" t="s">
        <v>27</v>
      </c>
      <c r="C34" s="425">
        <v>17646141.179999981</v>
      </c>
      <c r="D34" s="425">
        <v>17503772.170306284</v>
      </c>
      <c r="E34" s="425">
        <v>1484835.72</v>
      </c>
      <c r="F34" s="425">
        <v>261435.09999999989</v>
      </c>
      <c r="G34" s="426">
        <f t="shared" si="0"/>
        <v>1223400.6200000001</v>
      </c>
      <c r="H34" s="388">
        <f t="shared" si="1"/>
        <v>16280371.550306283</v>
      </c>
      <c r="I34" s="395">
        <f t="shared" si="2"/>
        <v>0.95781005455957158</v>
      </c>
      <c r="J34" s="384"/>
    </row>
    <row r="35" spans="1:10" ht="15">
      <c r="A35" s="375">
        <v>964700</v>
      </c>
      <c r="B35" s="104" t="s">
        <v>28</v>
      </c>
      <c r="C35" s="425">
        <v>2353067.1299999976</v>
      </c>
      <c r="D35" s="425">
        <v>2275741.3986297441</v>
      </c>
      <c r="E35" s="425">
        <v>163529.32999999999</v>
      </c>
      <c r="F35" s="425">
        <v>27654.949999999993</v>
      </c>
      <c r="G35" s="426">
        <f t="shared" si="0"/>
        <v>135874.38</v>
      </c>
      <c r="H35" s="388">
        <f t="shared" si="1"/>
        <v>2139867.0186297442</v>
      </c>
      <c r="I35" s="395">
        <f t="shared" si="2"/>
        <v>0.12589308171074412</v>
      </c>
      <c r="J35" s="384"/>
    </row>
    <row r="36" spans="1:10" ht="15">
      <c r="A36" s="375">
        <v>840601</v>
      </c>
      <c r="B36" s="104" t="s">
        <v>29</v>
      </c>
      <c r="C36" s="425">
        <v>4118116.9999999967</v>
      </c>
      <c r="D36" s="425">
        <v>3995472.0538494107</v>
      </c>
      <c r="E36" s="425">
        <v>290539.14</v>
      </c>
      <c r="F36" s="425">
        <v>57518.560000000085</v>
      </c>
      <c r="G36" s="426">
        <f t="shared" si="0"/>
        <v>233020.57999999993</v>
      </c>
      <c r="H36" s="388">
        <f t="shared" si="1"/>
        <v>3762451.4738494107</v>
      </c>
      <c r="I36" s="395">
        <f t="shared" si="2"/>
        <v>0.22135329284776964</v>
      </c>
      <c r="J36" s="384"/>
    </row>
    <row r="37" spans="1:10" ht="15">
      <c r="A37" s="375">
        <v>967101</v>
      </c>
      <c r="B37" s="104" t="s">
        <v>30</v>
      </c>
      <c r="C37" s="425">
        <v>5322810.5599999996</v>
      </c>
      <c r="D37" s="425">
        <v>5227854.5923287021</v>
      </c>
      <c r="E37" s="425">
        <v>378674.16</v>
      </c>
      <c r="F37" s="425">
        <v>66556.829999999987</v>
      </c>
      <c r="G37" s="426">
        <f t="shared" si="0"/>
        <v>312117.32999999996</v>
      </c>
      <c r="H37" s="388">
        <f t="shared" si="1"/>
        <v>4915737.262328702</v>
      </c>
      <c r="I37" s="395">
        <f t="shared" si="2"/>
        <v>0.28920363155612344</v>
      </c>
      <c r="J37" s="384"/>
    </row>
    <row r="38" spans="1:10" ht="15">
      <c r="A38" s="375" t="s">
        <v>148</v>
      </c>
      <c r="B38" s="104" t="s">
        <v>31</v>
      </c>
      <c r="C38" s="425">
        <v>11653084.539999982</v>
      </c>
      <c r="D38" s="425">
        <v>11505658.002517555</v>
      </c>
      <c r="E38" s="425">
        <v>459506.38</v>
      </c>
      <c r="F38" s="425">
        <v>42636.739999999918</v>
      </c>
      <c r="G38" s="426">
        <f t="shared" si="0"/>
        <v>416869.64000000007</v>
      </c>
      <c r="H38" s="388">
        <f t="shared" si="1"/>
        <v>11088788.362517554</v>
      </c>
      <c r="I38" s="395">
        <f t="shared" si="2"/>
        <v>0.65237780069599627</v>
      </c>
      <c r="J38" s="384"/>
    </row>
    <row r="39" spans="1:10" ht="15">
      <c r="A39" s="375">
        <v>420200</v>
      </c>
      <c r="B39" s="104" t="s">
        <v>32</v>
      </c>
      <c r="C39" s="425">
        <v>14338405.039999943</v>
      </c>
      <c r="D39" s="425">
        <v>14257402.514596563</v>
      </c>
      <c r="E39" s="425">
        <v>1027705.23</v>
      </c>
      <c r="F39" s="425">
        <v>158310.66000000021</v>
      </c>
      <c r="G39" s="426">
        <f t="shared" si="0"/>
        <v>869394.56999999983</v>
      </c>
      <c r="H39" s="388">
        <f t="shared" si="1"/>
        <v>13388007.944596563</v>
      </c>
      <c r="I39" s="395">
        <f t="shared" si="2"/>
        <v>0.78764594408883537</v>
      </c>
      <c r="J39" s="384"/>
    </row>
    <row r="40" spans="1:10" ht="15">
      <c r="A40" s="375">
        <v>700800</v>
      </c>
      <c r="B40" s="104" t="s">
        <v>33</v>
      </c>
      <c r="C40" s="425">
        <v>1601964.7100000011</v>
      </c>
      <c r="D40" s="425">
        <v>1583504.9039184186</v>
      </c>
      <c r="E40" s="425">
        <v>140008.12</v>
      </c>
      <c r="F40" s="425">
        <v>28462.869999999984</v>
      </c>
      <c r="G40" s="426">
        <f t="shared" si="0"/>
        <v>111545.25000000001</v>
      </c>
      <c r="H40" s="388">
        <f t="shared" si="1"/>
        <v>1471959.6539184186</v>
      </c>
      <c r="I40" s="395">
        <f t="shared" si="2"/>
        <v>8.6598622892151672E-2</v>
      </c>
      <c r="J40" s="384"/>
    </row>
    <row r="41" spans="1:10" ht="15">
      <c r="A41" s="375">
        <v>684901</v>
      </c>
      <c r="B41" s="104" t="s">
        <v>34</v>
      </c>
      <c r="C41" s="425">
        <v>1188850.8800000034</v>
      </c>
      <c r="D41" s="425">
        <v>1187246.3164655047</v>
      </c>
      <c r="E41" s="425">
        <v>119272.66</v>
      </c>
      <c r="F41" s="425">
        <v>26326.240000000002</v>
      </c>
      <c r="G41" s="426">
        <f t="shared" si="0"/>
        <v>92946.42</v>
      </c>
      <c r="H41" s="388">
        <f t="shared" si="1"/>
        <v>1094299.8964655048</v>
      </c>
      <c r="I41" s="395">
        <f t="shared" si="2"/>
        <v>6.4380068986720398E-2</v>
      </c>
      <c r="J41" s="384"/>
    </row>
    <row r="42" spans="1:10" ht="15">
      <c r="A42" s="375">
        <v>601000</v>
      </c>
      <c r="B42" s="104" t="s">
        <v>35</v>
      </c>
      <c r="C42" s="425">
        <v>3290025.9200000004</v>
      </c>
      <c r="D42" s="425">
        <v>3273926.2595779984</v>
      </c>
      <c r="E42" s="425">
        <v>291213.68</v>
      </c>
      <c r="F42" s="425">
        <v>72439.900000000009</v>
      </c>
      <c r="G42" s="426">
        <f t="shared" si="0"/>
        <v>218773.77999999997</v>
      </c>
      <c r="H42" s="388">
        <f t="shared" si="1"/>
        <v>3055152.4795779986</v>
      </c>
      <c r="I42" s="395">
        <f t="shared" si="2"/>
        <v>0.17974133785032451</v>
      </c>
      <c r="J42" s="384"/>
    </row>
    <row r="43" spans="1:10" ht="15">
      <c r="A43" s="375">
        <v>440200</v>
      </c>
      <c r="B43" s="104" t="s">
        <v>36</v>
      </c>
      <c r="C43" s="425">
        <v>10209582.89999995</v>
      </c>
      <c r="D43" s="425">
        <v>10145269.064977128</v>
      </c>
      <c r="E43" s="425">
        <v>859212.50000000012</v>
      </c>
      <c r="F43" s="425">
        <v>220126.39000000089</v>
      </c>
      <c r="G43" s="426">
        <f t="shared" si="0"/>
        <v>639086.10999999917</v>
      </c>
      <c r="H43" s="388">
        <f t="shared" si="1"/>
        <v>9506182.9549771287</v>
      </c>
      <c r="I43" s="395">
        <f t="shared" si="2"/>
        <v>0.5592696448373512</v>
      </c>
      <c r="J43" s="384"/>
    </row>
    <row r="44" spans="1:10" ht="15">
      <c r="A44" s="375">
        <v>460200</v>
      </c>
      <c r="B44" s="104" t="s">
        <v>37</v>
      </c>
      <c r="C44" s="425">
        <v>17084771.1599999</v>
      </c>
      <c r="D44" s="425">
        <v>17065141.680014964</v>
      </c>
      <c r="E44" s="425">
        <v>1223978.6400000001</v>
      </c>
      <c r="F44" s="425">
        <v>212906.77000000008</v>
      </c>
      <c r="G44" s="426">
        <f t="shared" si="0"/>
        <v>1011071.8700000001</v>
      </c>
      <c r="H44" s="388">
        <f t="shared" si="1"/>
        <v>16054069.810014963</v>
      </c>
      <c r="I44" s="395">
        <f t="shared" si="2"/>
        <v>0.94449622560022706</v>
      </c>
      <c r="J44" s="384"/>
    </row>
    <row r="45" spans="1:10" ht="15">
      <c r="A45" s="375">
        <v>885100</v>
      </c>
      <c r="B45" s="104" t="s">
        <v>38</v>
      </c>
      <c r="C45" s="425">
        <v>2583804.2899999982</v>
      </c>
      <c r="D45" s="425">
        <v>2552655.0090701245</v>
      </c>
      <c r="E45" s="425">
        <v>208988.56999999998</v>
      </c>
      <c r="F45" s="425">
        <v>45292.110000000008</v>
      </c>
      <c r="G45" s="426">
        <f t="shared" si="0"/>
        <v>163696.45999999996</v>
      </c>
      <c r="H45" s="388">
        <f t="shared" si="1"/>
        <v>2388958.5490701245</v>
      </c>
      <c r="I45" s="395">
        <f t="shared" si="2"/>
        <v>0.14054768413331226</v>
      </c>
      <c r="J45" s="384"/>
    </row>
    <row r="46" spans="1:10" ht="15">
      <c r="A46" s="375">
        <v>640801</v>
      </c>
      <c r="B46" s="104" t="s">
        <v>39</v>
      </c>
      <c r="C46" s="425">
        <v>1804834.7400000014</v>
      </c>
      <c r="D46" s="425">
        <v>1787087.9284575293</v>
      </c>
      <c r="E46" s="425">
        <v>151740.87999999998</v>
      </c>
      <c r="F46" s="425">
        <v>28249.339999999982</v>
      </c>
      <c r="G46" s="426">
        <f t="shared" si="0"/>
        <v>123491.54</v>
      </c>
      <c r="H46" s="388">
        <f t="shared" si="1"/>
        <v>1663596.3884575292</v>
      </c>
      <c r="I46" s="395">
        <f t="shared" si="2"/>
        <v>9.7873033343863422E-2</v>
      </c>
      <c r="J46" s="384"/>
    </row>
    <row r="47" spans="1:10" ht="15">
      <c r="A47" s="375">
        <v>905100</v>
      </c>
      <c r="B47" s="104" t="s">
        <v>40</v>
      </c>
      <c r="C47" s="425">
        <v>6551007.6999999741</v>
      </c>
      <c r="D47" s="425">
        <v>6523384.3236443214</v>
      </c>
      <c r="E47" s="425">
        <v>421110.79000000004</v>
      </c>
      <c r="F47" s="425">
        <v>66568.570000000036</v>
      </c>
      <c r="G47" s="426">
        <f t="shared" si="0"/>
        <v>354542.22</v>
      </c>
      <c r="H47" s="388">
        <f t="shared" si="1"/>
        <v>6168842.1036443217</v>
      </c>
      <c r="I47" s="395">
        <f t="shared" si="2"/>
        <v>0.36292654461868173</v>
      </c>
      <c r="J47" s="384"/>
    </row>
    <row r="48" spans="1:10" ht="15">
      <c r="A48" s="375">
        <v>705500</v>
      </c>
      <c r="B48" s="104" t="s">
        <v>41</v>
      </c>
      <c r="C48" s="425">
        <v>1792056.5100000023</v>
      </c>
      <c r="D48" s="425">
        <v>1762107.4864057871</v>
      </c>
      <c r="E48" s="425">
        <v>130155.55999999998</v>
      </c>
      <c r="F48" s="425">
        <v>27284.510000000009</v>
      </c>
      <c r="G48" s="426">
        <f t="shared" si="0"/>
        <v>102871.04999999997</v>
      </c>
      <c r="H48" s="388">
        <f t="shared" si="1"/>
        <v>1659236.436405787</v>
      </c>
      <c r="I48" s="395">
        <f t="shared" si="2"/>
        <v>9.7616527778271595E-2</v>
      </c>
      <c r="J48" s="384"/>
    </row>
    <row r="49" spans="1:10" ht="15">
      <c r="A49" s="375" t="s">
        <v>149</v>
      </c>
      <c r="B49" s="104" t="s">
        <v>42</v>
      </c>
      <c r="C49" s="425">
        <v>13903122.039999973</v>
      </c>
      <c r="D49" s="425">
        <v>13976866.466461647</v>
      </c>
      <c r="E49" s="425">
        <v>596353.80000000005</v>
      </c>
      <c r="F49" s="425">
        <v>44096.279999999977</v>
      </c>
      <c r="G49" s="426">
        <f t="shared" si="0"/>
        <v>552257.52</v>
      </c>
      <c r="H49" s="388">
        <f t="shared" si="1"/>
        <v>13424608.946461648</v>
      </c>
      <c r="I49" s="395">
        <f t="shared" si="2"/>
        <v>0.78979926150453494</v>
      </c>
      <c r="J49" s="384"/>
    </row>
    <row r="50" spans="1:10" ht="15">
      <c r="A50" s="375">
        <v>641000</v>
      </c>
      <c r="B50" s="104" t="s">
        <v>43</v>
      </c>
      <c r="C50" s="425">
        <v>6555909.1299999841</v>
      </c>
      <c r="D50" s="425">
        <v>6490121.4661394786</v>
      </c>
      <c r="E50" s="425">
        <v>460362.97000000003</v>
      </c>
      <c r="F50" s="425">
        <v>86796.799999999974</v>
      </c>
      <c r="G50" s="426">
        <f t="shared" si="0"/>
        <v>373566.17000000004</v>
      </c>
      <c r="H50" s="388">
        <f t="shared" si="1"/>
        <v>6116555.2961394787</v>
      </c>
      <c r="I50" s="395">
        <f t="shared" si="2"/>
        <v>0.35985039676823433</v>
      </c>
      <c r="J50" s="384"/>
    </row>
    <row r="51" spans="1:10" ht="15">
      <c r="A51" s="375">
        <v>500200</v>
      </c>
      <c r="B51" s="104" t="s">
        <v>44</v>
      </c>
      <c r="C51" s="425">
        <v>13699294.119999949</v>
      </c>
      <c r="D51" s="425">
        <v>13693148.297867941</v>
      </c>
      <c r="E51" s="425">
        <v>1085795.19</v>
      </c>
      <c r="F51" s="425">
        <v>231695.97000000041</v>
      </c>
      <c r="G51" s="426">
        <f t="shared" si="0"/>
        <v>854099.21999999951</v>
      </c>
      <c r="H51" s="388">
        <f t="shared" si="1"/>
        <v>12839049.077867942</v>
      </c>
      <c r="I51" s="395">
        <f t="shared" si="2"/>
        <v>0.75534948694302739</v>
      </c>
      <c r="J51" s="384"/>
    </row>
    <row r="52" spans="1:10" ht="15">
      <c r="A52" s="375">
        <v>406400</v>
      </c>
      <c r="B52" s="104" t="s">
        <v>45</v>
      </c>
      <c r="C52" s="425">
        <v>7225110.2300000032</v>
      </c>
      <c r="D52" s="425">
        <v>7171556.8633661345</v>
      </c>
      <c r="E52" s="425">
        <v>496680.37000000005</v>
      </c>
      <c r="F52" s="425">
        <v>72979.489999999903</v>
      </c>
      <c r="G52" s="426">
        <f t="shared" si="0"/>
        <v>423700.88000000012</v>
      </c>
      <c r="H52" s="388">
        <f t="shared" si="1"/>
        <v>6747855.9833661346</v>
      </c>
      <c r="I52" s="395">
        <f t="shared" si="2"/>
        <v>0.39699120426194801</v>
      </c>
      <c r="J52" s="384"/>
    </row>
    <row r="53" spans="1:10" ht="15">
      <c r="A53" s="375">
        <v>740600</v>
      </c>
      <c r="B53" s="104" t="s">
        <v>46</v>
      </c>
      <c r="C53" s="425">
        <v>12538102.019999998</v>
      </c>
      <c r="D53" s="425">
        <v>12436473.822180424</v>
      </c>
      <c r="E53" s="425">
        <v>671874.72</v>
      </c>
      <c r="F53" s="425">
        <v>59408.639999999963</v>
      </c>
      <c r="G53" s="426">
        <f t="shared" si="0"/>
        <v>612466.07999999996</v>
      </c>
      <c r="H53" s="388">
        <f t="shared" si="1"/>
        <v>11824007.742180424</v>
      </c>
      <c r="I53" s="395">
        <f t="shared" si="2"/>
        <v>0.6956323733556049</v>
      </c>
      <c r="J53" s="384"/>
    </row>
    <row r="54" spans="1:10" ht="15">
      <c r="A54" s="375" t="s">
        <v>150</v>
      </c>
      <c r="B54" s="104" t="s">
        <v>47</v>
      </c>
      <c r="C54" s="425">
        <v>6843264.8499999996</v>
      </c>
      <c r="D54" s="425">
        <v>6760947.2112718998</v>
      </c>
      <c r="E54" s="425">
        <v>472553.54</v>
      </c>
      <c r="F54" s="425">
        <v>66483.22</v>
      </c>
      <c r="G54" s="426">
        <f t="shared" si="0"/>
        <v>406070.31999999995</v>
      </c>
      <c r="H54" s="388">
        <f t="shared" si="1"/>
        <v>6354876.8912718995</v>
      </c>
      <c r="I54" s="395">
        <f t="shared" si="2"/>
        <v>0.37387138021638011</v>
      </c>
      <c r="J54" s="384"/>
    </row>
    <row r="55" spans="1:10" ht="15">
      <c r="A55" s="375">
        <v>440801</v>
      </c>
      <c r="B55" s="104" t="s">
        <v>48</v>
      </c>
      <c r="C55" s="425">
        <v>3758600.0499999905</v>
      </c>
      <c r="D55" s="425">
        <v>3781330.5552809886</v>
      </c>
      <c r="E55" s="425">
        <v>304199.21999999997</v>
      </c>
      <c r="F55" s="425">
        <v>70999.789999999979</v>
      </c>
      <c r="G55" s="426">
        <f t="shared" si="0"/>
        <v>233199.43</v>
      </c>
      <c r="H55" s="388">
        <f t="shared" si="1"/>
        <v>3548131.1252809884</v>
      </c>
      <c r="I55" s="395">
        <f t="shared" si="2"/>
        <v>0.20874435550741238</v>
      </c>
      <c r="J55" s="384"/>
    </row>
    <row r="56" spans="1:10" ht="15">
      <c r="A56" s="375">
        <v>321000</v>
      </c>
      <c r="B56" s="104" t="s">
        <v>49</v>
      </c>
      <c r="C56" s="425">
        <v>3521774.3299999959</v>
      </c>
      <c r="D56" s="425">
        <v>3497594.0422611902</v>
      </c>
      <c r="E56" s="425">
        <v>291211.31</v>
      </c>
      <c r="F56" s="425">
        <v>54090.349999999969</v>
      </c>
      <c r="G56" s="426">
        <f t="shared" si="0"/>
        <v>237120.96000000002</v>
      </c>
      <c r="H56" s="388">
        <f t="shared" si="1"/>
        <v>3260473.0822611903</v>
      </c>
      <c r="I56" s="395">
        <f t="shared" si="2"/>
        <v>0.19182080035217952</v>
      </c>
      <c r="J56" s="384"/>
    </row>
    <row r="57" spans="1:10" ht="15">
      <c r="A57" s="375">
        <v>424700</v>
      </c>
      <c r="B57" s="104" t="s">
        <v>50</v>
      </c>
      <c r="C57" s="425">
        <v>1486707.0300000007</v>
      </c>
      <c r="D57" s="425">
        <v>1418866.9159983681</v>
      </c>
      <c r="E57" s="425">
        <v>110135.77</v>
      </c>
      <c r="F57" s="425">
        <v>21261.199999999975</v>
      </c>
      <c r="G57" s="426">
        <f t="shared" si="0"/>
        <v>88874.570000000036</v>
      </c>
      <c r="H57" s="388">
        <f t="shared" si="1"/>
        <v>1329992.345998368</v>
      </c>
      <c r="I57" s="395">
        <f t="shared" si="2"/>
        <v>7.8246374018444545E-2</v>
      </c>
      <c r="J57" s="384"/>
    </row>
    <row r="58" spans="1:10" ht="15">
      <c r="A58" s="375">
        <v>905700</v>
      </c>
      <c r="B58" s="104" t="s">
        <v>51</v>
      </c>
      <c r="C58" s="425">
        <v>1763552.63</v>
      </c>
      <c r="D58" s="425">
        <v>1750364.4880208659</v>
      </c>
      <c r="E58" s="425">
        <v>118171.13</v>
      </c>
      <c r="F58" s="425">
        <v>22055.600000000006</v>
      </c>
      <c r="G58" s="426">
        <f t="shared" si="0"/>
        <v>96115.53</v>
      </c>
      <c r="H58" s="388">
        <f t="shared" si="1"/>
        <v>1654248.9580208659</v>
      </c>
      <c r="I58" s="395">
        <f t="shared" si="2"/>
        <v>9.7323103458733504E-2</v>
      </c>
      <c r="J58" s="384"/>
    </row>
    <row r="59" spans="1:10" ht="15">
      <c r="A59" s="375">
        <v>560200</v>
      </c>
      <c r="B59" s="104" t="s">
        <v>52</v>
      </c>
      <c r="C59" s="425">
        <v>2519313.5900000008</v>
      </c>
      <c r="D59" s="425">
        <v>2496355.5594667038</v>
      </c>
      <c r="E59" s="425">
        <v>218830.36000000002</v>
      </c>
      <c r="F59" s="425">
        <v>47915.830000000024</v>
      </c>
      <c r="G59" s="426">
        <f t="shared" si="0"/>
        <v>170914.53</v>
      </c>
      <c r="H59" s="388">
        <f t="shared" si="1"/>
        <v>2325441.029466704</v>
      </c>
      <c r="I59" s="395">
        <f t="shared" si="2"/>
        <v>0.1368108087967235</v>
      </c>
      <c r="J59" s="384"/>
    </row>
    <row r="60" spans="1:10" ht="15">
      <c r="A60" s="375">
        <v>540200</v>
      </c>
      <c r="B60" s="104" t="s">
        <v>53</v>
      </c>
      <c r="C60" s="425">
        <v>16372323.229999937</v>
      </c>
      <c r="D60" s="425">
        <v>16298773.696483985</v>
      </c>
      <c r="E60" s="425">
        <v>1311189.7</v>
      </c>
      <c r="F60" s="425">
        <v>237541.72</v>
      </c>
      <c r="G60" s="426">
        <f t="shared" si="0"/>
        <v>1073647.98</v>
      </c>
      <c r="H60" s="388">
        <f t="shared" si="1"/>
        <v>15225125.716483984</v>
      </c>
      <c r="I60" s="395">
        <f t="shared" si="2"/>
        <v>0.8957276219477629</v>
      </c>
      <c r="J60" s="384"/>
    </row>
    <row r="61" spans="1:10" ht="15">
      <c r="A61" s="375">
        <v>901201</v>
      </c>
      <c r="B61" s="104" t="s">
        <v>54</v>
      </c>
      <c r="C61" s="425">
        <v>4910930.5499999886</v>
      </c>
      <c r="D61" s="425">
        <v>4928442.8530974463</v>
      </c>
      <c r="E61" s="425">
        <v>402142.79</v>
      </c>
      <c r="F61" s="425">
        <v>84405.550000000032</v>
      </c>
      <c r="G61" s="426">
        <f t="shared" si="0"/>
        <v>317737.23999999993</v>
      </c>
      <c r="H61" s="388">
        <f t="shared" si="1"/>
        <v>4610705.613097446</v>
      </c>
      <c r="I61" s="395">
        <f t="shared" si="2"/>
        <v>0.27125794894747995</v>
      </c>
      <c r="J61" s="384"/>
    </row>
    <row r="62" spans="1:10" ht="15">
      <c r="A62" s="375">
        <v>681000</v>
      </c>
      <c r="B62" s="104" t="s">
        <v>55</v>
      </c>
      <c r="C62" s="425">
        <v>2670525.9799999977</v>
      </c>
      <c r="D62" s="425">
        <v>2676456.631311147</v>
      </c>
      <c r="E62" s="425">
        <v>240326.32999999996</v>
      </c>
      <c r="F62" s="425">
        <v>50883.73000000004</v>
      </c>
      <c r="G62" s="426">
        <f t="shared" si="0"/>
        <v>189442.59999999992</v>
      </c>
      <c r="H62" s="388">
        <f t="shared" si="1"/>
        <v>2487014.0313111469</v>
      </c>
      <c r="I62" s="395">
        <f t="shared" si="2"/>
        <v>0.14631650375176697</v>
      </c>
      <c r="J62" s="384"/>
    </row>
    <row r="63" spans="1:10" ht="15">
      <c r="A63" s="375">
        <v>960200</v>
      </c>
      <c r="B63" s="104" t="s">
        <v>56</v>
      </c>
      <c r="C63" s="425">
        <v>4534542.7299999986</v>
      </c>
      <c r="D63" s="425">
        <v>4470578.2513466664</v>
      </c>
      <c r="E63" s="425">
        <v>330779.18</v>
      </c>
      <c r="F63" s="425">
        <v>56981.440000000061</v>
      </c>
      <c r="G63" s="426">
        <f t="shared" si="0"/>
        <v>273797.73999999993</v>
      </c>
      <c r="H63" s="388">
        <f t="shared" si="1"/>
        <v>4196780.5113466661</v>
      </c>
      <c r="I63" s="395">
        <f t="shared" si="2"/>
        <v>0.24690582509905148</v>
      </c>
      <c r="J63" s="384"/>
    </row>
    <row r="64" spans="1:10" ht="15">
      <c r="A64" s="375">
        <v>326100</v>
      </c>
      <c r="B64" s="104" t="s">
        <v>57</v>
      </c>
      <c r="C64" s="425">
        <v>3871424.6199999913</v>
      </c>
      <c r="D64" s="425">
        <v>3864005.7275688783</v>
      </c>
      <c r="E64" s="425">
        <v>311551.60000000003</v>
      </c>
      <c r="F64" s="425">
        <v>51529.91</v>
      </c>
      <c r="G64" s="426">
        <f t="shared" si="0"/>
        <v>260021.69000000003</v>
      </c>
      <c r="H64" s="388">
        <f t="shared" si="1"/>
        <v>3603984.0375688784</v>
      </c>
      <c r="I64" s="395">
        <f t="shared" si="2"/>
        <v>0.21203030514317292</v>
      </c>
      <c r="J64" s="384"/>
    </row>
    <row r="65" spans="1:10" ht="15">
      <c r="A65" s="375">
        <v>600202</v>
      </c>
      <c r="B65" s="104" t="s">
        <v>58</v>
      </c>
      <c r="C65" s="425">
        <v>7350945.0900000008</v>
      </c>
      <c r="D65" s="425">
        <v>7343001.3142760731</v>
      </c>
      <c r="E65" s="425">
        <v>645044.04</v>
      </c>
      <c r="F65" s="425">
        <v>159852.92000000004</v>
      </c>
      <c r="G65" s="426">
        <f t="shared" si="0"/>
        <v>485191.12</v>
      </c>
      <c r="H65" s="388">
        <f t="shared" si="1"/>
        <v>6857810.194276073</v>
      </c>
      <c r="I65" s="395">
        <f t="shared" si="2"/>
        <v>0.40346005225016984</v>
      </c>
      <c r="J65" s="384"/>
    </row>
    <row r="66" spans="1:10" ht="15">
      <c r="A66" s="375" t="s">
        <v>151</v>
      </c>
      <c r="B66" s="104" t="s">
        <v>59</v>
      </c>
      <c r="C66" s="425">
        <v>4340258.2399999984</v>
      </c>
      <c r="D66" s="425">
        <v>4129992.2235247768</v>
      </c>
      <c r="E66" s="425">
        <v>326540.83</v>
      </c>
      <c r="F66" s="425">
        <v>51499.700000000026</v>
      </c>
      <c r="G66" s="426">
        <f t="shared" si="0"/>
        <v>275041.13</v>
      </c>
      <c r="H66" s="388">
        <f t="shared" si="1"/>
        <v>3854951.0935247769</v>
      </c>
      <c r="I66" s="395">
        <f t="shared" si="2"/>
        <v>0.22679524885560629</v>
      </c>
      <c r="J66" s="384"/>
    </row>
    <row r="67" spans="1:10" ht="15">
      <c r="A67" s="375">
        <v>566900</v>
      </c>
      <c r="B67" s="104" t="s">
        <v>60</v>
      </c>
      <c r="C67" s="425">
        <v>3198728.23</v>
      </c>
      <c r="D67" s="425">
        <v>3158409.1126238378</v>
      </c>
      <c r="E67" s="425">
        <v>295371.42999999993</v>
      </c>
      <c r="F67" s="425">
        <v>58249.749999999971</v>
      </c>
      <c r="G67" s="426">
        <f t="shared" si="0"/>
        <v>237121.67999999996</v>
      </c>
      <c r="H67" s="388">
        <f t="shared" si="1"/>
        <v>2921287.4326238376</v>
      </c>
      <c r="I67" s="395">
        <f t="shared" si="2"/>
        <v>0.17186576280398153</v>
      </c>
      <c r="J67" s="384"/>
    </row>
    <row r="68" spans="1:10" ht="15">
      <c r="A68" s="375">
        <v>620200</v>
      </c>
      <c r="B68" s="104" t="s">
        <v>61</v>
      </c>
      <c r="C68" s="425">
        <v>13896970.419999929</v>
      </c>
      <c r="D68" s="425">
        <v>13675981.449250191</v>
      </c>
      <c r="E68" s="425">
        <v>1151072.69</v>
      </c>
      <c r="F68" s="425">
        <v>230228.92</v>
      </c>
      <c r="G68" s="426">
        <f t="shared" si="0"/>
        <v>920843.7699999999</v>
      </c>
      <c r="H68" s="388">
        <f t="shared" si="1"/>
        <v>12755137.679250192</v>
      </c>
      <c r="I68" s="395">
        <f t="shared" si="2"/>
        <v>0.75041279486324952</v>
      </c>
      <c r="J68" s="384"/>
    </row>
    <row r="69" spans="1:10" ht="15">
      <c r="A69" s="375">
        <v>741001</v>
      </c>
      <c r="B69" s="104" t="s">
        <v>62</v>
      </c>
      <c r="C69" s="425">
        <v>4660292.0999999829</v>
      </c>
      <c r="D69" s="425">
        <v>4632219.2179795308</v>
      </c>
      <c r="E69" s="425">
        <v>318297.5</v>
      </c>
      <c r="F69" s="425">
        <v>52362.429999999971</v>
      </c>
      <c r="G69" s="426">
        <f t="shared" si="0"/>
        <v>265935.07</v>
      </c>
      <c r="H69" s="388">
        <f t="shared" si="1"/>
        <v>4366284.1479795305</v>
      </c>
      <c r="I69" s="395">
        <f t="shared" si="2"/>
        <v>0.25687809673607781</v>
      </c>
      <c r="J69" s="384"/>
    </row>
    <row r="70" spans="1:10" ht="15">
      <c r="A70" s="375" t="s">
        <v>152</v>
      </c>
      <c r="B70" s="104" t="s">
        <v>63</v>
      </c>
      <c r="C70" s="425">
        <v>29230445.580000043</v>
      </c>
      <c r="D70" s="425">
        <v>28537252.213619735</v>
      </c>
      <c r="E70" s="425">
        <v>1638158.91</v>
      </c>
      <c r="F70" s="425">
        <v>147353.45000000013</v>
      </c>
      <c r="G70" s="426">
        <f t="shared" si="0"/>
        <v>1490805.4599999997</v>
      </c>
      <c r="H70" s="388">
        <f t="shared" si="1"/>
        <v>27046446.753619734</v>
      </c>
      <c r="I70" s="395">
        <f t="shared" si="2"/>
        <v>1.5912019305382317</v>
      </c>
      <c r="J70" s="384"/>
    </row>
    <row r="71" spans="1:10" ht="15">
      <c r="A71" s="375">
        <v>741401</v>
      </c>
      <c r="B71" s="104" t="s">
        <v>64</v>
      </c>
      <c r="C71" s="425">
        <v>8337239.2600000082</v>
      </c>
      <c r="D71" s="425">
        <v>8317444.291780211</v>
      </c>
      <c r="E71" s="425">
        <v>553589.78999999992</v>
      </c>
      <c r="F71" s="425">
        <v>92927.689999999988</v>
      </c>
      <c r="G71" s="426">
        <f t="shared" si="0"/>
        <v>460662.09999999992</v>
      </c>
      <c r="H71" s="388">
        <f t="shared" si="1"/>
        <v>7856782.1917802114</v>
      </c>
      <c r="I71" s="395">
        <f t="shared" si="2"/>
        <v>0.46223177134001592</v>
      </c>
      <c r="J71" s="384"/>
    </row>
    <row r="72" spans="1:10" ht="15">
      <c r="A72" s="375">
        <v>421200</v>
      </c>
      <c r="B72" s="104" t="s">
        <v>65</v>
      </c>
      <c r="C72" s="425">
        <v>2396638.6800000025</v>
      </c>
      <c r="D72" s="425">
        <v>2351015.8531004754</v>
      </c>
      <c r="E72" s="425">
        <v>201783.37</v>
      </c>
      <c r="F72" s="425">
        <v>38814.43</v>
      </c>
      <c r="G72" s="426">
        <f t="shared" si="0"/>
        <v>162968.94</v>
      </c>
      <c r="H72" s="388">
        <f t="shared" si="1"/>
        <v>2188046.9131004754</v>
      </c>
      <c r="I72" s="395">
        <f t="shared" si="2"/>
        <v>0.12872761083737314</v>
      </c>
      <c r="J72" s="384"/>
    </row>
    <row r="73" spans="1:10" ht="15">
      <c r="A73" s="375">
        <v>660200</v>
      </c>
      <c r="B73" s="104" t="s">
        <v>66</v>
      </c>
      <c r="C73" s="425">
        <v>11576632.579999937</v>
      </c>
      <c r="D73" s="425">
        <v>11445501.962368341</v>
      </c>
      <c r="E73" s="425">
        <v>937475.66</v>
      </c>
      <c r="F73" s="425">
        <v>170006.09000000017</v>
      </c>
      <c r="G73" s="426">
        <f t="shared" si="0"/>
        <v>767469.56999999983</v>
      </c>
      <c r="H73" s="388">
        <f t="shared" si="1"/>
        <v>10678032.392368341</v>
      </c>
      <c r="I73" s="395">
        <f t="shared" si="2"/>
        <v>0.6282121238277748</v>
      </c>
      <c r="J73" s="384"/>
    </row>
    <row r="74" spans="1:10" ht="15">
      <c r="A74" s="375">
        <v>761201</v>
      </c>
      <c r="B74" s="104" t="s">
        <v>67</v>
      </c>
      <c r="C74" s="425">
        <v>6580644.8399999989</v>
      </c>
      <c r="D74" s="425">
        <v>6554422.5994574148</v>
      </c>
      <c r="E74" s="425">
        <v>531070.62</v>
      </c>
      <c r="F74" s="425">
        <v>110717.05999999982</v>
      </c>
      <c r="G74" s="426">
        <f t="shared" si="0"/>
        <v>420353.56000000017</v>
      </c>
      <c r="H74" s="388">
        <f t="shared" si="1"/>
        <v>6134069.0394574143</v>
      </c>
      <c r="I74" s="395">
        <f t="shared" si="2"/>
        <v>0.36088076879574366</v>
      </c>
      <c r="J74" s="384"/>
    </row>
    <row r="75" spans="1:10" ht="15">
      <c r="A75" s="375">
        <v>701400</v>
      </c>
      <c r="B75" s="104" t="s">
        <v>68</v>
      </c>
      <c r="C75" s="425">
        <v>1588402.4</v>
      </c>
      <c r="D75" s="425">
        <v>1593425.5275391599</v>
      </c>
      <c r="E75" s="425">
        <v>137237.22</v>
      </c>
      <c r="F75" s="425">
        <v>26558.069999999985</v>
      </c>
      <c r="G75" s="426">
        <f t="shared" ref="G75:G128" si="3">E75-F75</f>
        <v>110679.15000000002</v>
      </c>
      <c r="H75" s="388">
        <f t="shared" ref="H75:H128" si="4">D75-G75</f>
        <v>1482746.3775391597</v>
      </c>
      <c r="I75" s="395">
        <f t="shared" ref="I75:I128" si="5">H75/$H$129*100</f>
        <v>8.7233229559928044E-2</v>
      </c>
      <c r="J75" s="384"/>
    </row>
    <row r="76" spans="1:10" ht="15">
      <c r="A76" s="375">
        <v>680200</v>
      </c>
      <c r="B76" s="104" t="s">
        <v>69</v>
      </c>
      <c r="C76" s="425">
        <v>6699170.9700000109</v>
      </c>
      <c r="D76" s="425">
        <v>6676291.4618290495</v>
      </c>
      <c r="E76" s="425">
        <v>566700.06000000006</v>
      </c>
      <c r="F76" s="425">
        <v>121661.95000000007</v>
      </c>
      <c r="G76" s="426">
        <f t="shared" si="3"/>
        <v>445038.11</v>
      </c>
      <c r="H76" s="388">
        <f t="shared" si="4"/>
        <v>6231253.3518290492</v>
      </c>
      <c r="I76" s="395">
        <f t="shared" si="5"/>
        <v>0.36659833557530885</v>
      </c>
      <c r="J76" s="384"/>
    </row>
    <row r="77" spans="1:10" ht="15">
      <c r="A77" s="375">
        <v>700200</v>
      </c>
      <c r="B77" s="104" t="s">
        <v>70</v>
      </c>
      <c r="C77" s="425">
        <v>15090779.669999951</v>
      </c>
      <c r="D77" s="425">
        <v>14942472.072234778</v>
      </c>
      <c r="E77" s="425">
        <v>1218497.54</v>
      </c>
      <c r="F77" s="425">
        <v>238086.58000000005</v>
      </c>
      <c r="G77" s="426">
        <f t="shared" si="3"/>
        <v>980410.96</v>
      </c>
      <c r="H77" s="388">
        <f t="shared" si="4"/>
        <v>13962061.112234779</v>
      </c>
      <c r="I77" s="395">
        <f t="shared" si="5"/>
        <v>0.82141875413292254</v>
      </c>
      <c r="J77" s="384"/>
    </row>
    <row r="78" spans="1:10" ht="15">
      <c r="A78" s="375" t="s">
        <v>153</v>
      </c>
      <c r="B78" s="104" t="s">
        <v>71</v>
      </c>
      <c r="C78" s="425">
        <v>3114498.0200000033</v>
      </c>
      <c r="D78" s="425">
        <v>3045831.2619767105</v>
      </c>
      <c r="E78" s="425">
        <v>214983.76</v>
      </c>
      <c r="F78" s="425">
        <v>32597.070000000029</v>
      </c>
      <c r="G78" s="426">
        <f t="shared" si="3"/>
        <v>182386.68999999997</v>
      </c>
      <c r="H78" s="388">
        <f t="shared" si="4"/>
        <v>2863444.5719767106</v>
      </c>
      <c r="I78" s="395">
        <f t="shared" si="5"/>
        <v>0.16846274013087403</v>
      </c>
      <c r="J78" s="384"/>
    </row>
    <row r="79" spans="1:10" ht="15">
      <c r="A79" s="375" t="s">
        <v>154</v>
      </c>
      <c r="B79" s="104" t="s">
        <v>72</v>
      </c>
      <c r="C79" s="425">
        <v>32217596.49999997</v>
      </c>
      <c r="D79" s="425">
        <v>30318830.385890052</v>
      </c>
      <c r="E79" s="425">
        <v>1318689.2400000002</v>
      </c>
      <c r="F79" s="425">
        <v>95574.55999999991</v>
      </c>
      <c r="G79" s="426">
        <f t="shared" si="3"/>
        <v>1223114.6800000004</v>
      </c>
      <c r="H79" s="388">
        <f t="shared" si="4"/>
        <v>29095715.705890052</v>
      </c>
      <c r="I79" s="395">
        <f t="shared" si="5"/>
        <v>1.7117649288037315</v>
      </c>
      <c r="J79" s="384"/>
    </row>
    <row r="80" spans="1:10" ht="15">
      <c r="A80" s="375">
        <v>961000</v>
      </c>
      <c r="B80" s="104" t="s">
        <v>73</v>
      </c>
      <c r="C80" s="425">
        <v>1763019.1600000022</v>
      </c>
      <c r="D80" s="425">
        <v>1711392.1401343087</v>
      </c>
      <c r="E80" s="425">
        <v>142582.23000000001</v>
      </c>
      <c r="F80" s="425">
        <v>27072.27999999997</v>
      </c>
      <c r="G80" s="426">
        <f t="shared" si="3"/>
        <v>115509.95000000004</v>
      </c>
      <c r="H80" s="388">
        <f t="shared" si="4"/>
        <v>1595882.1901343088</v>
      </c>
      <c r="I80" s="395">
        <f t="shared" si="5"/>
        <v>9.3889258170796103E-2</v>
      </c>
      <c r="J80" s="384"/>
    </row>
    <row r="81" spans="1:10" ht="15">
      <c r="A81" s="375">
        <v>887600</v>
      </c>
      <c r="B81" s="104" t="s">
        <v>74</v>
      </c>
      <c r="C81" s="425">
        <v>1000699.6699999997</v>
      </c>
      <c r="D81" s="425">
        <v>993051.94291925489</v>
      </c>
      <c r="E81" s="425">
        <v>106410.15</v>
      </c>
      <c r="F81" s="425">
        <v>17894.989999999994</v>
      </c>
      <c r="G81" s="426">
        <f t="shared" si="3"/>
        <v>88515.16</v>
      </c>
      <c r="H81" s="388">
        <f t="shared" si="4"/>
        <v>904536.78291925485</v>
      </c>
      <c r="I81" s="395">
        <f t="shared" si="5"/>
        <v>5.3215887777618424E-2</v>
      </c>
      <c r="J81" s="384"/>
    </row>
    <row r="82" spans="1:10" ht="15">
      <c r="A82" s="375">
        <v>967300</v>
      </c>
      <c r="B82" s="104" t="s">
        <v>75</v>
      </c>
      <c r="C82" s="425">
        <v>1259541.2200000007</v>
      </c>
      <c r="D82" s="425">
        <v>1248102.6111237362</v>
      </c>
      <c r="E82" s="425">
        <v>90495.98</v>
      </c>
      <c r="F82" s="425">
        <v>19452.309999999979</v>
      </c>
      <c r="G82" s="426">
        <f t="shared" si="3"/>
        <v>71043.670000000013</v>
      </c>
      <c r="H82" s="388">
        <f t="shared" si="4"/>
        <v>1177058.9411237363</v>
      </c>
      <c r="I82" s="395">
        <f t="shared" si="5"/>
        <v>6.9248965549336475E-2</v>
      </c>
      <c r="J82" s="384"/>
    </row>
    <row r="83" spans="1:10" ht="15">
      <c r="A83" s="375">
        <v>327100</v>
      </c>
      <c r="B83" s="104" t="s">
        <v>76</v>
      </c>
      <c r="C83" s="425">
        <v>2074724.9300000032</v>
      </c>
      <c r="D83" s="425">
        <v>2087068.4655177102</v>
      </c>
      <c r="E83" s="425">
        <v>167258.17000000001</v>
      </c>
      <c r="F83" s="425">
        <v>34693.689999999944</v>
      </c>
      <c r="G83" s="426">
        <f t="shared" si="3"/>
        <v>132564.48000000007</v>
      </c>
      <c r="H83" s="388">
        <f t="shared" si="4"/>
        <v>1954503.9855177102</v>
      </c>
      <c r="I83" s="395">
        <f t="shared" si="5"/>
        <v>0.11498776690820665</v>
      </c>
      <c r="J83" s="384"/>
    </row>
    <row r="84" spans="1:10" ht="15">
      <c r="A84" s="375">
        <v>647900</v>
      </c>
      <c r="B84" s="104" t="s">
        <v>77</v>
      </c>
      <c r="C84" s="425">
        <v>2513508.9100000011</v>
      </c>
      <c r="D84" s="425">
        <v>2518402.7154747881</v>
      </c>
      <c r="E84" s="425">
        <v>162301.99</v>
      </c>
      <c r="F84" s="425">
        <v>33690.19999999999</v>
      </c>
      <c r="G84" s="426">
        <f t="shared" si="3"/>
        <v>128611.79000000001</v>
      </c>
      <c r="H84" s="388">
        <f t="shared" si="4"/>
        <v>2389790.9254747881</v>
      </c>
      <c r="I84" s="395">
        <f t="shared" si="5"/>
        <v>0.14059665466737539</v>
      </c>
      <c r="J84" s="384"/>
    </row>
    <row r="85" spans="1:10" ht="15">
      <c r="A85" s="375">
        <v>740202</v>
      </c>
      <c r="B85" s="104" t="s">
        <v>78</v>
      </c>
      <c r="C85" s="425">
        <v>30607713.070000209</v>
      </c>
      <c r="D85" s="425">
        <v>29970035.997313801</v>
      </c>
      <c r="E85" s="425">
        <v>2009112.16</v>
      </c>
      <c r="F85" s="425">
        <v>287202.31999999902</v>
      </c>
      <c r="G85" s="426">
        <f t="shared" si="3"/>
        <v>1721909.8400000008</v>
      </c>
      <c r="H85" s="388">
        <f t="shared" si="4"/>
        <v>28248126.157313801</v>
      </c>
      <c r="I85" s="395">
        <f t="shared" si="5"/>
        <v>1.6618993720345026</v>
      </c>
      <c r="J85" s="384"/>
    </row>
    <row r="86" spans="1:10" ht="15">
      <c r="A86" s="375" t="s">
        <v>155</v>
      </c>
      <c r="B86" s="104" t="s">
        <v>79</v>
      </c>
      <c r="C86" s="425">
        <v>18615817.599999975</v>
      </c>
      <c r="D86" s="425">
        <v>18439159.761172075</v>
      </c>
      <c r="E86" s="425">
        <v>1227060.3400000001</v>
      </c>
      <c r="F86" s="425">
        <v>164163.37999999992</v>
      </c>
      <c r="G86" s="426">
        <f t="shared" si="3"/>
        <v>1062896.9600000002</v>
      </c>
      <c r="H86" s="388">
        <f t="shared" si="4"/>
        <v>17376262.801172074</v>
      </c>
      <c r="I86" s="395">
        <f t="shared" si="5"/>
        <v>1.0222837464246304</v>
      </c>
      <c r="J86" s="384"/>
    </row>
    <row r="87" spans="1:10" ht="15">
      <c r="A87" s="375">
        <v>546701</v>
      </c>
      <c r="B87" s="104" t="s">
        <v>80</v>
      </c>
      <c r="C87" s="425">
        <v>9323658.0499999765</v>
      </c>
      <c r="D87" s="425">
        <v>9271582.423784392</v>
      </c>
      <c r="E87" s="425">
        <v>573589.36</v>
      </c>
      <c r="F87" s="425">
        <v>78297.18999999993</v>
      </c>
      <c r="G87" s="426">
        <f t="shared" si="3"/>
        <v>495292.17000000004</v>
      </c>
      <c r="H87" s="388">
        <f t="shared" si="4"/>
        <v>8776290.253784392</v>
      </c>
      <c r="I87" s="395">
        <f t="shared" si="5"/>
        <v>0.51632845238410552</v>
      </c>
      <c r="J87" s="384"/>
    </row>
    <row r="88" spans="1:10" ht="15">
      <c r="A88" s="375">
        <v>427500</v>
      </c>
      <c r="B88" s="104" t="s">
        <v>81</v>
      </c>
      <c r="C88" s="425">
        <v>2773112.7100000023</v>
      </c>
      <c r="D88" s="425">
        <v>2769649.4935773481</v>
      </c>
      <c r="E88" s="425">
        <v>203039.44</v>
      </c>
      <c r="F88" s="425">
        <v>36603.509999999995</v>
      </c>
      <c r="G88" s="426">
        <f t="shared" si="3"/>
        <v>166435.93</v>
      </c>
      <c r="H88" s="388">
        <f t="shared" si="4"/>
        <v>2603213.5635773479</v>
      </c>
      <c r="I88" s="395">
        <f t="shared" si="5"/>
        <v>0.15315277772719676</v>
      </c>
      <c r="J88" s="384"/>
    </row>
    <row r="89" spans="1:10" ht="15">
      <c r="A89" s="375">
        <v>641401</v>
      </c>
      <c r="B89" s="104" t="s">
        <v>82</v>
      </c>
      <c r="C89" s="425">
        <v>1944774.7500000044</v>
      </c>
      <c r="D89" s="425">
        <v>1894190.4381400719</v>
      </c>
      <c r="E89" s="425">
        <v>131542.49</v>
      </c>
      <c r="F89" s="425">
        <v>28269.010000000006</v>
      </c>
      <c r="G89" s="426">
        <f t="shared" si="3"/>
        <v>103273.47999999998</v>
      </c>
      <c r="H89" s="388">
        <f t="shared" si="4"/>
        <v>1790916.9581400719</v>
      </c>
      <c r="I89" s="395">
        <f t="shared" si="5"/>
        <v>0.10536358240273289</v>
      </c>
      <c r="J89" s="384"/>
    </row>
    <row r="90" spans="1:10" ht="15">
      <c r="A90" s="375">
        <v>321400</v>
      </c>
      <c r="B90" s="104" t="s">
        <v>83</v>
      </c>
      <c r="C90" s="425">
        <v>3446903.6899999888</v>
      </c>
      <c r="D90" s="425">
        <v>3422535.2624894553</v>
      </c>
      <c r="E90" s="425">
        <v>254881.65999999997</v>
      </c>
      <c r="F90" s="425">
        <v>49136.439999999937</v>
      </c>
      <c r="G90" s="426">
        <f t="shared" si="3"/>
        <v>205745.22000000003</v>
      </c>
      <c r="H90" s="388">
        <f t="shared" si="4"/>
        <v>3216790.0424894551</v>
      </c>
      <c r="I90" s="395">
        <f t="shared" si="5"/>
        <v>0.18925083107489318</v>
      </c>
      <c r="J90" s="384"/>
    </row>
    <row r="91" spans="1:10" ht="15">
      <c r="A91" s="375">
        <v>760202</v>
      </c>
      <c r="B91" s="104" t="s">
        <v>84</v>
      </c>
      <c r="C91" s="425">
        <v>5971516.1099999901</v>
      </c>
      <c r="D91" s="425">
        <v>5989759.8280592002</v>
      </c>
      <c r="E91" s="425">
        <v>446783.24000000005</v>
      </c>
      <c r="F91" s="425">
        <v>88963.809999999838</v>
      </c>
      <c r="G91" s="426">
        <f t="shared" si="3"/>
        <v>357819.43000000023</v>
      </c>
      <c r="H91" s="388">
        <f t="shared" si="4"/>
        <v>5631940.3980591996</v>
      </c>
      <c r="I91" s="395">
        <f t="shared" si="5"/>
        <v>0.33133943677347177</v>
      </c>
      <c r="J91" s="384"/>
    </row>
    <row r="92" spans="1:10" ht="15">
      <c r="A92" s="375">
        <v>641600</v>
      </c>
      <c r="B92" s="104" t="s">
        <v>85</v>
      </c>
      <c r="C92" s="425">
        <v>3027199.0700000008</v>
      </c>
      <c r="D92" s="425">
        <v>3056140.3705009436</v>
      </c>
      <c r="E92" s="425">
        <v>247183.38</v>
      </c>
      <c r="F92" s="425">
        <v>57909.230000000025</v>
      </c>
      <c r="G92" s="426">
        <f t="shared" si="3"/>
        <v>189274.14999999997</v>
      </c>
      <c r="H92" s="388">
        <f t="shared" si="4"/>
        <v>2866866.2205009437</v>
      </c>
      <c r="I92" s="395">
        <f t="shared" si="5"/>
        <v>0.16866404323685982</v>
      </c>
      <c r="J92" s="384"/>
    </row>
    <row r="93" spans="1:10" ht="15">
      <c r="A93" s="375">
        <v>427300</v>
      </c>
      <c r="B93" s="104" t="s">
        <v>216</v>
      </c>
      <c r="C93" s="425">
        <v>5929193.3699999824</v>
      </c>
      <c r="D93" s="425">
        <v>5883506.5643089609</v>
      </c>
      <c r="E93" s="425">
        <v>491904.99000000005</v>
      </c>
      <c r="F93" s="425">
        <v>80231.809999999969</v>
      </c>
      <c r="G93" s="426">
        <f t="shared" si="3"/>
        <v>411673.18000000005</v>
      </c>
      <c r="H93" s="388">
        <f t="shared" si="4"/>
        <v>5471833.3843089612</v>
      </c>
      <c r="I93" s="395">
        <f t="shared" si="5"/>
        <v>0.32191998912133257</v>
      </c>
      <c r="J93" s="384"/>
    </row>
    <row r="94" spans="1:10" ht="15">
      <c r="A94" s="375">
        <v>427700</v>
      </c>
      <c r="B94" s="104" t="s">
        <v>87</v>
      </c>
      <c r="C94" s="425">
        <v>1883392.3400000024</v>
      </c>
      <c r="D94" s="425">
        <v>1868344.9152722701</v>
      </c>
      <c r="E94" s="425">
        <v>162770.18</v>
      </c>
      <c r="F94" s="425">
        <v>32538.029999999992</v>
      </c>
      <c r="G94" s="426">
        <f t="shared" si="3"/>
        <v>130232.15</v>
      </c>
      <c r="H94" s="388">
        <f t="shared" si="4"/>
        <v>1738112.7652722702</v>
      </c>
      <c r="I94" s="395">
        <f t="shared" si="5"/>
        <v>0.10225699563378829</v>
      </c>
      <c r="J94" s="384"/>
    </row>
    <row r="95" spans="1:10" ht="15">
      <c r="A95" s="375">
        <v>780200</v>
      </c>
      <c r="B95" s="104" t="s">
        <v>88</v>
      </c>
      <c r="C95" s="425">
        <v>12305789.339999909</v>
      </c>
      <c r="D95" s="425">
        <v>12333975.027162569</v>
      </c>
      <c r="E95" s="425">
        <v>1200665.1199999999</v>
      </c>
      <c r="F95" s="425">
        <v>259438.85000000006</v>
      </c>
      <c r="G95" s="426">
        <f t="shared" si="3"/>
        <v>941226.26999999979</v>
      </c>
      <c r="H95" s="388">
        <f t="shared" si="4"/>
        <v>11392748.757162569</v>
      </c>
      <c r="I95" s="395">
        <f t="shared" si="5"/>
        <v>0.67026045904192411</v>
      </c>
      <c r="J95" s="384"/>
    </row>
    <row r="96" spans="1:10" ht="15">
      <c r="A96" s="375">
        <v>766300</v>
      </c>
      <c r="B96" s="104" t="s">
        <v>89</v>
      </c>
      <c r="C96" s="425">
        <v>2100408.260000004</v>
      </c>
      <c r="D96" s="425">
        <v>2084666.1855258287</v>
      </c>
      <c r="E96" s="425">
        <v>184097.63</v>
      </c>
      <c r="F96" s="425">
        <v>44221.580000000038</v>
      </c>
      <c r="G96" s="426">
        <f t="shared" si="3"/>
        <v>139876.04999999996</v>
      </c>
      <c r="H96" s="388">
        <f t="shared" si="4"/>
        <v>1944790.1355258287</v>
      </c>
      <c r="I96" s="395">
        <f t="shared" si="5"/>
        <v>0.11441627975498302</v>
      </c>
      <c r="J96" s="384"/>
    </row>
    <row r="97" spans="1:10" ht="15">
      <c r="A97" s="375">
        <v>888301</v>
      </c>
      <c r="B97" s="104" t="s">
        <v>90</v>
      </c>
      <c r="C97" s="425">
        <v>2504504.9700000025</v>
      </c>
      <c r="D97" s="425">
        <v>2331868.4695534911</v>
      </c>
      <c r="E97" s="425">
        <v>228601.47</v>
      </c>
      <c r="F97" s="425">
        <v>45196.36</v>
      </c>
      <c r="G97" s="426">
        <f t="shared" si="3"/>
        <v>183405.11</v>
      </c>
      <c r="H97" s="388">
        <f t="shared" si="4"/>
        <v>2148463.3595534912</v>
      </c>
      <c r="I97" s="395">
        <f t="shared" si="5"/>
        <v>0.12639882334838087</v>
      </c>
      <c r="J97" s="384"/>
    </row>
    <row r="98" spans="1:10" ht="15">
      <c r="A98" s="375" t="s">
        <v>156</v>
      </c>
      <c r="B98" s="104" t="s">
        <v>91</v>
      </c>
      <c r="C98" s="425">
        <v>5924131.1299999896</v>
      </c>
      <c r="D98" s="425">
        <v>5872316.9116007723</v>
      </c>
      <c r="E98" s="425">
        <v>402352.43000000005</v>
      </c>
      <c r="F98" s="425">
        <v>55791.300000000112</v>
      </c>
      <c r="G98" s="426">
        <f t="shared" si="3"/>
        <v>346561.12999999995</v>
      </c>
      <c r="H98" s="388">
        <f t="shared" si="4"/>
        <v>5525755.7816007724</v>
      </c>
      <c r="I98" s="395">
        <f t="shared" si="5"/>
        <v>0.32509236231517902</v>
      </c>
      <c r="J98" s="384"/>
    </row>
    <row r="99" spans="1:10" ht="15">
      <c r="A99" s="375">
        <v>648500</v>
      </c>
      <c r="B99" s="104" t="s">
        <v>92</v>
      </c>
      <c r="C99" s="425">
        <v>947421.8600000008</v>
      </c>
      <c r="D99" s="425">
        <v>944346.35025261552</v>
      </c>
      <c r="E99" s="425">
        <v>59125.14</v>
      </c>
      <c r="F99" s="425">
        <v>14950.590000000002</v>
      </c>
      <c r="G99" s="426">
        <f t="shared" si="3"/>
        <v>44174.549999999996</v>
      </c>
      <c r="H99" s="388">
        <f t="shared" si="4"/>
        <v>900171.80025261547</v>
      </c>
      <c r="I99" s="395">
        <f t="shared" si="5"/>
        <v>5.2959086249891194E-2</v>
      </c>
      <c r="J99" s="384"/>
    </row>
    <row r="100" spans="1:10" ht="15">
      <c r="A100" s="375">
        <v>387500</v>
      </c>
      <c r="B100" s="104" t="s">
        <v>93</v>
      </c>
      <c r="C100" s="425">
        <v>949360.70999999985</v>
      </c>
      <c r="D100" s="425">
        <v>955076.50292256474</v>
      </c>
      <c r="E100" s="425">
        <v>87800.459999999992</v>
      </c>
      <c r="F100" s="425">
        <v>19637.619999999995</v>
      </c>
      <c r="G100" s="426">
        <f t="shared" si="3"/>
        <v>68162.84</v>
      </c>
      <c r="H100" s="388">
        <f t="shared" si="4"/>
        <v>886913.66292256478</v>
      </c>
      <c r="I100" s="395">
        <f t="shared" si="5"/>
        <v>5.2179080879607424E-2</v>
      </c>
      <c r="J100" s="384"/>
    </row>
    <row r="101" spans="1:10" ht="15">
      <c r="A101" s="375">
        <v>407700</v>
      </c>
      <c r="B101" s="104" t="s">
        <v>94</v>
      </c>
      <c r="C101" s="425">
        <v>2089914.0200000035</v>
      </c>
      <c r="D101" s="425">
        <v>2099683.1939804601</v>
      </c>
      <c r="E101" s="425">
        <v>193003.38</v>
      </c>
      <c r="F101" s="425">
        <v>37477.120000000003</v>
      </c>
      <c r="G101" s="426">
        <f t="shared" si="3"/>
        <v>155526.26</v>
      </c>
      <c r="H101" s="388">
        <f t="shared" si="4"/>
        <v>1944156.93398046</v>
      </c>
      <c r="I101" s="395">
        <f t="shared" si="5"/>
        <v>0.11437902711582534</v>
      </c>
      <c r="J101" s="384"/>
    </row>
    <row r="102" spans="1:10" ht="15">
      <c r="A102" s="375">
        <v>961600</v>
      </c>
      <c r="B102" s="104" t="s">
        <v>95</v>
      </c>
      <c r="C102" s="425">
        <v>3100133.609999998</v>
      </c>
      <c r="D102" s="425">
        <v>3075331.2695891075</v>
      </c>
      <c r="E102" s="425">
        <v>237448.84</v>
      </c>
      <c r="F102" s="425">
        <v>48680.579999999958</v>
      </c>
      <c r="G102" s="426">
        <f t="shared" si="3"/>
        <v>188768.26000000004</v>
      </c>
      <c r="H102" s="388">
        <f t="shared" si="4"/>
        <v>2886563.0095891072</v>
      </c>
      <c r="I102" s="395">
        <f t="shared" si="5"/>
        <v>0.16982284864697511</v>
      </c>
      <c r="J102" s="384"/>
    </row>
    <row r="103" spans="1:10" ht="15">
      <c r="A103" s="375">
        <v>661400</v>
      </c>
      <c r="B103" s="104" t="s">
        <v>96</v>
      </c>
      <c r="C103" s="425">
        <v>5725838.7700000089</v>
      </c>
      <c r="D103" s="425">
        <v>5462825.9388805944</v>
      </c>
      <c r="E103" s="425">
        <v>466214.77999999997</v>
      </c>
      <c r="F103" s="425">
        <v>84662.11000000003</v>
      </c>
      <c r="G103" s="426">
        <f t="shared" si="3"/>
        <v>381552.66999999993</v>
      </c>
      <c r="H103" s="388">
        <f t="shared" si="4"/>
        <v>5081273.2688805945</v>
      </c>
      <c r="I103" s="395">
        <f t="shared" si="5"/>
        <v>0.29894247879171121</v>
      </c>
      <c r="J103" s="384"/>
    </row>
    <row r="104" spans="1:10" ht="15">
      <c r="A104" s="375">
        <v>568700</v>
      </c>
      <c r="B104" s="104" t="s">
        <v>97</v>
      </c>
      <c r="C104" s="425">
        <v>2397666.9000000018</v>
      </c>
      <c r="D104" s="425">
        <v>2365272.9731987766</v>
      </c>
      <c r="E104" s="425">
        <v>203417.2</v>
      </c>
      <c r="F104" s="425">
        <v>41723.140000000021</v>
      </c>
      <c r="G104" s="426">
        <f t="shared" si="3"/>
        <v>161694.06</v>
      </c>
      <c r="H104" s="388">
        <f t="shared" si="4"/>
        <v>2203578.9131987765</v>
      </c>
      <c r="I104" s="395">
        <f t="shared" si="5"/>
        <v>0.12964139255393925</v>
      </c>
      <c r="J104" s="384"/>
    </row>
    <row r="105" spans="1:10" ht="15">
      <c r="A105" s="375" t="s">
        <v>157</v>
      </c>
      <c r="B105" s="104" t="s">
        <v>98</v>
      </c>
      <c r="C105" s="425">
        <v>22694584.179999959</v>
      </c>
      <c r="D105" s="425">
        <v>22498625.867793903</v>
      </c>
      <c r="E105" s="425">
        <v>1458795.6</v>
      </c>
      <c r="F105" s="425">
        <v>169809.36000000045</v>
      </c>
      <c r="G105" s="426">
        <f t="shared" si="3"/>
        <v>1288986.2399999998</v>
      </c>
      <c r="H105" s="388">
        <f t="shared" si="4"/>
        <v>21209639.627793904</v>
      </c>
      <c r="I105" s="395">
        <f t="shared" si="5"/>
        <v>1.2478097337221978</v>
      </c>
      <c r="J105" s="384"/>
    </row>
    <row r="106" spans="1:10" ht="15">
      <c r="A106" s="375">
        <v>840200</v>
      </c>
      <c r="B106" s="104" t="s">
        <v>99</v>
      </c>
      <c r="C106" s="425">
        <v>17510896.479999986</v>
      </c>
      <c r="D106" s="425">
        <v>17096624.779538408</v>
      </c>
      <c r="E106" s="425">
        <v>1293517.5400000003</v>
      </c>
      <c r="F106" s="425">
        <v>256794.76000000018</v>
      </c>
      <c r="G106" s="426">
        <f t="shared" si="3"/>
        <v>1036722.78</v>
      </c>
      <c r="H106" s="388">
        <f t="shared" si="4"/>
        <v>16059901.999538409</v>
      </c>
      <c r="I106" s="395">
        <f t="shared" si="5"/>
        <v>0.94483934613334219</v>
      </c>
      <c r="J106" s="384"/>
    </row>
    <row r="107" spans="1:10" ht="15">
      <c r="A107" s="375" t="s">
        <v>158</v>
      </c>
      <c r="B107" s="104" t="s">
        <v>100</v>
      </c>
      <c r="C107" s="425">
        <v>6298658.7800000031</v>
      </c>
      <c r="D107" s="425">
        <v>6188563.9508948214</v>
      </c>
      <c r="E107" s="425">
        <v>306148.98000000004</v>
      </c>
      <c r="F107" s="425">
        <v>37115.499999999978</v>
      </c>
      <c r="G107" s="426">
        <f t="shared" si="3"/>
        <v>269033.48000000004</v>
      </c>
      <c r="H107" s="388">
        <f t="shared" si="4"/>
        <v>5919530.470894821</v>
      </c>
      <c r="I107" s="395">
        <f t="shared" si="5"/>
        <v>0.34825899309332092</v>
      </c>
      <c r="J107" s="384"/>
    </row>
    <row r="108" spans="1:10" ht="15">
      <c r="A108" s="375" t="s">
        <v>159</v>
      </c>
      <c r="B108" s="104" t="s">
        <v>101</v>
      </c>
      <c r="C108" s="425">
        <v>2075083.1700000025</v>
      </c>
      <c r="D108" s="425">
        <v>2029170.168788915</v>
      </c>
      <c r="E108" s="425">
        <v>142927.57999999999</v>
      </c>
      <c r="F108" s="425">
        <v>21528.500000000007</v>
      </c>
      <c r="G108" s="426">
        <f t="shared" si="3"/>
        <v>121399.07999999999</v>
      </c>
      <c r="H108" s="388">
        <f t="shared" si="4"/>
        <v>1907771.088788915</v>
      </c>
      <c r="I108" s="395">
        <f t="shared" si="5"/>
        <v>0.11223836784030319</v>
      </c>
      <c r="J108" s="384"/>
    </row>
    <row r="109" spans="1:10" ht="15">
      <c r="A109" s="375" t="s">
        <v>160</v>
      </c>
      <c r="B109" s="104" t="s">
        <v>102</v>
      </c>
      <c r="C109" s="425">
        <v>17927472.889999941</v>
      </c>
      <c r="D109" s="425">
        <v>17831773.03979034</v>
      </c>
      <c r="E109" s="425">
        <v>1184967.8399999999</v>
      </c>
      <c r="F109" s="425">
        <v>149936.47000000009</v>
      </c>
      <c r="G109" s="426">
        <f t="shared" si="3"/>
        <v>1035031.3699999998</v>
      </c>
      <c r="H109" s="388">
        <f t="shared" si="4"/>
        <v>16796741.669790339</v>
      </c>
      <c r="I109" s="395">
        <f t="shared" si="5"/>
        <v>0.98818924405089792</v>
      </c>
      <c r="J109" s="384"/>
    </row>
    <row r="110" spans="1:10" ht="15">
      <c r="A110" s="375">
        <v>328200</v>
      </c>
      <c r="B110" s="104" t="s">
        <v>103</v>
      </c>
      <c r="C110" s="425">
        <v>2830150.780000004</v>
      </c>
      <c r="D110" s="425">
        <v>2820041.4354309323</v>
      </c>
      <c r="E110" s="425">
        <v>192623.34</v>
      </c>
      <c r="F110" s="425">
        <v>30999.150000000016</v>
      </c>
      <c r="G110" s="426">
        <f t="shared" si="3"/>
        <v>161624.18999999997</v>
      </c>
      <c r="H110" s="388">
        <f t="shared" si="4"/>
        <v>2658417.2454309324</v>
      </c>
      <c r="I110" s="395">
        <f t="shared" si="5"/>
        <v>0.15640053170902013</v>
      </c>
      <c r="J110" s="384"/>
    </row>
    <row r="111" spans="1:10" ht="15">
      <c r="A111" s="375">
        <v>621200</v>
      </c>
      <c r="B111" s="104" t="s">
        <v>104</v>
      </c>
      <c r="C111" s="425">
        <v>2468219.4999999949</v>
      </c>
      <c r="D111" s="425">
        <v>2447813.0986708077</v>
      </c>
      <c r="E111" s="425">
        <v>215826.47</v>
      </c>
      <c r="F111" s="425">
        <v>48507.080000000016</v>
      </c>
      <c r="G111" s="426">
        <f t="shared" si="3"/>
        <v>167319.38999999998</v>
      </c>
      <c r="H111" s="388">
        <f t="shared" si="4"/>
        <v>2280493.7086708075</v>
      </c>
      <c r="I111" s="395">
        <f t="shared" si="5"/>
        <v>0.13416645908696431</v>
      </c>
      <c r="J111" s="384"/>
    </row>
    <row r="112" spans="1:10" ht="15">
      <c r="A112" s="375">
        <v>941600</v>
      </c>
      <c r="B112" s="104" t="s">
        <v>105</v>
      </c>
      <c r="C112" s="425">
        <v>9342794.8899999429</v>
      </c>
      <c r="D112" s="425">
        <v>9353904.9945204407</v>
      </c>
      <c r="E112" s="425">
        <v>705898.94</v>
      </c>
      <c r="F112" s="425">
        <v>124110.67000000001</v>
      </c>
      <c r="G112" s="426">
        <f t="shared" si="3"/>
        <v>581788.2699999999</v>
      </c>
      <c r="H112" s="388">
        <f t="shared" si="4"/>
        <v>8772116.7245204411</v>
      </c>
      <c r="I112" s="395">
        <f t="shared" si="5"/>
        <v>0.51608291448101418</v>
      </c>
      <c r="J112" s="384"/>
    </row>
    <row r="113" spans="1:10" ht="15">
      <c r="A113" s="375" t="s">
        <v>161</v>
      </c>
      <c r="B113" s="104" t="s">
        <v>106</v>
      </c>
      <c r="C113" s="425">
        <v>12647325.859999936</v>
      </c>
      <c r="D113" s="425">
        <v>12430579.639547883</v>
      </c>
      <c r="E113" s="425">
        <v>736953.7699999999</v>
      </c>
      <c r="F113" s="425">
        <v>74958.65999999996</v>
      </c>
      <c r="G113" s="426">
        <f t="shared" si="3"/>
        <v>661995.11</v>
      </c>
      <c r="H113" s="388">
        <f t="shared" si="4"/>
        <v>11768584.529547883</v>
      </c>
      <c r="I113" s="395">
        <f t="shared" si="5"/>
        <v>0.69237170389536506</v>
      </c>
      <c r="J113" s="384"/>
    </row>
    <row r="114" spans="1:10" ht="15">
      <c r="A114" s="375">
        <v>941800</v>
      </c>
      <c r="B114" s="104" t="s">
        <v>107</v>
      </c>
      <c r="C114" s="425">
        <v>1989652.7099999993</v>
      </c>
      <c r="D114" s="425">
        <v>1979242.4779242254</v>
      </c>
      <c r="E114" s="425">
        <v>156390.12</v>
      </c>
      <c r="F114" s="425">
        <v>32858.47</v>
      </c>
      <c r="G114" s="426">
        <f t="shared" si="3"/>
        <v>123531.65</v>
      </c>
      <c r="H114" s="388">
        <f t="shared" si="4"/>
        <v>1855710.8279242255</v>
      </c>
      <c r="I114" s="395">
        <f t="shared" si="5"/>
        <v>0.10917554822681252</v>
      </c>
      <c r="J114" s="384"/>
    </row>
    <row r="115" spans="1:10" ht="15">
      <c r="A115" s="375">
        <v>880200</v>
      </c>
      <c r="B115" s="104" t="s">
        <v>108</v>
      </c>
      <c r="C115" s="425">
        <v>18963188.629999917</v>
      </c>
      <c r="D115" s="425">
        <v>18896711.266758792</v>
      </c>
      <c r="E115" s="425">
        <v>1658447.8399999999</v>
      </c>
      <c r="F115" s="425">
        <v>307747.86000000063</v>
      </c>
      <c r="G115" s="426">
        <f t="shared" si="3"/>
        <v>1350699.9799999993</v>
      </c>
      <c r="H115" s="388">
        <f t="shared" si="4"/>
        <v>17546011.286758792</v>
      </c>
      <c r="I115" s="395">
        <f t="shared" si="5"/>
        <v>1.0322704230639705</v>
      </c>
      <c r="J115" s="384"/>
    </row>
    <row r="116" spans="1:10" ht="15">
      <c r="A116" s="375">
        <v>468900</v>
      </c>
      <c r="B116" s="104" t="s">
        <v>109</v>
      </c>
      <c r="C116" s="425">
        <v>2399265.4800000014</v>
      </c>
      <c r="D116" s="425">
        <v>2419062.3853838006</v>
      </c>
      <c r="E116" s="425">
        <v>192188.77000000002</v>
      </c>
      <c r="F116" s="425">
        <v>36126.810000000012</v>
      </c>
      <c r="G116" s="426">
        <f t="shared" si="3"/>
        <v>156061.96000000002</v>
      </c>
      <c r="H116" s="388">
        <f t="shared" si="4"/>
        <v>2263000.4253838006</v>
      </c>
      <c r="I116" s="395">
        <f t="shared" si="5"/>
        <v>0.13313729076806075</v>
      </c>
      <c r="J116" s="384"/>
    </row>
    <row r="117" spans="1:10" ht="15">
      <c r="A117" s="375">
        <v>900200</v>
      </c>
      <c r="B117" s="104" t="s">
        <v>110</v>
      </c>
      <c r="C117" s="425">
        <v>21461929.689999949</v>
      </c>
      <c r="D117" s="425">
        <v>21398396.695603587</v>
      </c>
      <c r="E117" s="425">
        <v>1620123.93</v>
      </c>
      <c r="F117" s="425">
        <v>296863.66999999969</v>
      </c>
      <c r="G117" s="426">
        <f t="shared" si="3"/>
        <v>1323260.2600000002</v>
      </c>
      <c r="H117" s="388">
        <f t="shared" si="4"/>
        <v>20075136.435603585</v>
      </c>
      <c r="I117" s="395">
        <f t="shared" si="5"/>
        <v>1.1810644164515134</v>
      </c>
      <c r="J117" s="384"/>
    </row>
    <row r="118" spans="1:10" ht="15">
      <c r="A118" s="375">
        <v>649300</v>
      </c>
      <c r="B118" s="104" t="s">
        <v>111</v>
      </c>
      <c r="C118" s="425">
        <v>1382628.1999999997</v>
      </c>
      <c r="D118" s="425">
        <v>1388954.8615608723</v>
      </c>
      <c r="E118" s="425">
        <v>107936.51</v>
      </c>
      <c r="F118" s="425">
        <v>25256.659999999985</v>
      </c>
      <c r="G118" s="426">
        <f t="shared" si="3"/>
        <v>82679.850000000006</v>
      </c>
      <c r="H118" s="388">
        <f t="shared" si="4"/>
        <v>1306275.0115608722</v>
      </c>
      <c r="I118" s="395">
        <f t="shared" si="5"/>
        <v>7.6851031085306262E-2</v>
      </c>
      <c r="J118" s="384"/>
    </row>
    <row r="119" spans="1:10" ht="15">
      <c r="A119" s="375">
        <v>940200</v>
      </c>
      <c r="B119" s="104" t="s">
        <v>112</v>
      </c>
      <c r="C119" s="425">
        <v>5222860.9799999893</v>
      </c>
      <c r="D119" s="425">
        <v>5201825.4677604027</v>
      </c>
      <c r="E119" s="425">
        <v>372206.69</v>
      </c>
      <c r="F119" s="425">
        <v>82908.789999999921</v>
      </c>
      <c r="G119" s="426">
        <f t="shared" si="3"/>
        <v>289297.90000000008</v>
      </c>
      <c r="H119" s="388">
        <f t="shared" si="4"/>
        <v>4912527.5677604023</v>
      </c>
      <c r="I119" s="395">
        <f t="shared" si="5"/>
        <v>0.28901479816739623</v>
      </c>
      <c r="J119" s="384"/>
    </row>
    <row r="120" spans="1:10" ht="15">
      <c r="A120" s="375">
        <v>701800</v>
      </c>
      <c r="B120" s="104" t="s">
        <v>113</v>
      </c>
      <c r="C120" s="425">
        <v>1624025.7800000017</v>
      </c>
      <c r="D120" s="425">
        <v>1599392.1417920741</v>
      </c>
      <c r="E120" s="425">
        <v>141557.35999999999</v>
      </c>
      <c r="F120" s="425">
        <v>35346.149999999987</v>
      </c>
      <c r="G120" s="426">
        <f t="shared" si="3"/>
        <v>106211.20999999999</v>
      </c>
      <c r="H120" s="388">
        <f t="shared" si="4"/>
        <v>1493180.9317920741</v>
      </c>
      <c r="I120" s="395">
        <f t="shared" si="5"/>
        <v>8.7847117329467359E-2</v>
      </c>
      <c r="J120" s="384"/>
    </row>
    <row r="121" spans="1:10" ht="15">
      <c r="A121" s="375">
        <v>769101</v>
      </c>
      <c r="B121" s="104" t="s">
        <v>114</v>
      </c>
      <c r="C121" s="425">
        <v>779338.63999999932</v>
      </c>
      <c r="D121" s="425">
        <v>784419.470799773</v>
      </c>
      <c r="E121" s="425">
        <v>61389.810000000005</v>
      </c>
      <c r="F121" s="425">
        <v>15125.749999999991</v>
      </c>
      <c r="G121" s="426">
        <f t="shared" si="3"/>
        <v>46264.060000000012</v>
      </c>
      <c r="H121" s="388">
        <f t="shared" si="4"/>
        <v>738155.41079977294</v>
      </c>
      <c r="I121" s="395">
        <f t="shared" si="5"/>
        <v>4.3427305826952846E-2</v>
      </c>
      <c r="J121" s="384"/>
    </row>
    <row r="122" spans="1:10" ht="15">
      <c r="A122" s="375">
        <v>429300</v>
      </c>
      <c r="B122" s="104" t="s">
        <v>115</v>
      </c>
      <c r="C122" s="425">
        <v>2346158.6299999952</v>
      </c>
      <c r="D122" s="425">
        <v>2312337.4851762196</v>
      </c>
      <c r="E122" s="425">
        <v>185165.06999999998</v>
      </c>
      <c r="F122" s="425">
        <v>36933.939999999981</v>
      </c>
      <c r="G122" s="426">
        <f t="shared" si="3"/>
        <v>148231.13</v>
      </c>
      <c r="H122" s="388">
        <f t="shared" si="4"/>
        <v>2164106.3551762197</v>
      </c>
      <c r="I122" s="395">
        <f t="shared" si="5"/>
        <v>0.12731913517569901</v>
      </c>
      <c r="J122" s="384"/>
    </row>
    <row r="123" spans="1:10" ht="15">
      <c r="A123" s="375">
        <v>409500</v>
      </c>
      <c r="B123" s="104" t="s">
        <v>116</v>
      </c>
      <c r="C123" s="425">
        <v>5665877.3299999759</v>
      </c>
      <c r="D123" s="425">
        <v>5627784.6370785162</v>
      </c>
      <c r="E123" s="425">
        <v>463580.56999999995</v>
      </c>
      <c r="F123" s="425">
        <v>84395.010000000097</v>
      </c>
      <c r="G123" s="426">
        <f t="shared" si="3"/>
        <v>379185.55999999982</v>
      </c>
      <c r="H123" s="388">
        <f t="shared" si="4"/>
        <v>5248599.0770785166</v>
      </c>
      <c r="I123" s="395">
        <f t="shared" si="5"/>
        <v>0.30878662399343793</v>
      </c>
      <c r="J123" s="384"/>
    </row>
    <row r="124" spans="1:10" ht="15">
      <c r="A124" s="375">
        <v>980200</v>
      </c>
      <c r="B124" s="104" t="s">
        <v>117</v>
      </c>
      <c r="C124" s="425">
        <v>8000152.090000012</v>
      </c>
      <c r="D124" s="425">
        <v>7929769.5206884984</v>
      </c>
      <c r="E124" s="425">
        <v>634066.06999999995</v>
      </c>
      <c r="F124" s="425">
        <v>120033.15000000011</v>
      </c>
      <c r="G124" s="426">
        <f t="shared" si="3"/>
        <v>514032.91999999981</v>
      </c>
      <c r="H124" s="388">
        <f t="shared" si="4"/>
        <v>7415736.6006884985</v>
      </c>
      <c r="I124" s="395">
        <f t="shared" si="5"/>
        <v>0.43628408947283737</v>
      </c>
      <c r="J124" s="384"/>
    </row>
    <row r="125" spans="1:10" ht="15">
      <c r="A125" s="375">
        <v>561800</v>
      </c>
      <c r="B125" s="104" t="s">
        <v>118</v>
      </c>
      <c r="C125" s="425">
        <v>2277721.5700000012</v>
      </c>
      <c r="D125" s="425">
        <v>2279264.3125867965</v>
      </c>
      <c r="E125" s="425">
        <v>196522.53000000003</v>
      </c>
      <c r="F125" s="425">
        <v>39467.98000000001</v>
      </c>
      <c r="G125" s="426">
        <f t="shared" si="3"/>
        <v>157054.55000000002</v>
      </c>
      <c r="H125" s="388">
        <f t="shared" si="4"/>
        <v>2122209.7625867967</v>
      </c>
      <c r="I125" s="395">
        <f t="shared" si="5"/>
        <v>0.12485426651407561</v>
      </c>
      <c r="J125" s="384"/>
    </row>
    <row r="126" spans="1:10" ht="15">
      <c r="A126" s="375">
        <v>381600</v>
      </c>
      <c r="B126" s="104" t="s">
        <v>119</v>
      </c>
      <c r="C126" s="425">
        <v>2440561.0200000033</v>
      </c>
      <c r="D126" s="425">
        <v>2449724.938402114</v>
      </c>
      <c r="E126" s="425">
        <v>181975.09000000003</v>
      </c>
      <c r="F126" s="425">
        <v>41089.029999999977</v>
      </c>
      <c r="G126" s="426">
        <f t="shared" si="3"/>
        <v>140886.06000000006</v>
      </c>
      <c r="H126" s="388">
        <f t="shared" si="4"/>
        <v>2308838.8784021139</v>
      </c>
      <c r="I126" s="395">
        <f t="shared" si="5"/>
        <v>0.13583406774583009</v>
      </c>
      <c r="J126" s="384"/>
    </row>
    <row r="127" spans="1:10" ht="15">
      <c r="A127" s="375">
        <v>781800</v>
      </c>
      <c r="B127" s="104" t="s">
        <v>120</v>
      </c>
      <c r="C127" s="425">
        <v>2767664.8099999987</v>
      </c>
      <c r="D127" s="425">
        <v>2800458.6373535725</v>
      </c>
      <c r="E127" s="425">
        <v>288360.46999999997</v>
      </c>
      <c r="F127" s="425">
        <v>69643.580000000045</v>
      </c>
      <c r="G127" s="426">
        <f t="shared" si="3"/>
        <v>218716.88999999993</v>
      </c>
      <c r="H127" s="388">
        <f t="shared" si="4"/>
        <v>2581741.7473535724</v>
      </c>
      <c r="I127" s="395">
        <f t="shared" si="5"/>
        <v>0.1518895435678756</v>
      </c>
      <c r="J127" s="384"/>
    </row>
    <row r="128" spans="1:10" ht="15">
      <c r="A128" s="390">
        <v>681801</v>
      </c>
      <c r="B128" s="427" t="s">
        <v>121</v>
      </c>
      <c r="C128" s="428">
        <v>1151271.6400000018</v>
      </c>
      <c r="D128" s="428">
        <v>1156123.6133270548</v>
      </c>
      <c r="E128" s="428">
        <v>111340.12</v>
      </c>
      <c r="F128" s="428">
        <v>25324.299999999992</v>
      </c>
      <c r="G128" s="429">
        <f t="shared" si="3"/>
        <v>86015.82</v>
      </c>
      <c r="H128" s="391">
        <f t="shared" si="4"/>
        <v>1070107.7933270547</v>
      </c>
      <c r="I128" s="396">
        <f t="shared" si="5"/>
        <v>6.2956794367013472E-2</v>
      </c>
      <c r="J128" s="384"/>
    </row>
    <row r="129" spans="1:9">
      <c r="A129" s="501" t="s">
        <v>124</v>
      </c>
      <c r="B129" s="502"/>
      <c r="C129" s="392">
        <f>SUM(C10:C128)</f>
        <v>1834612442.9899919</v>
      </c>
      <c r="D129" s="392">
        <f t="shared" ref="D129:I129" si="6">SUM(D10:D128)</f>
        <v>1799706808.1404316</v>
      </c>
      <c r="E129" s="392">
        <f t="shared" si="6"/>
        <v>116979571.11000003</v>
      </c>
      <c r="F129" s="392">
        <f t="shared" si="6"/>
        <v>17022256.390000023</v>
      </c>
      <c r="G129" s="392">
        <f t="shared" si="6"/>
        <v>99957314.719999954</v>
      </c>
      <c r="H129" s="392">
        <f t="shared" si="6"/>
        <v>1699749493.4204323</v>
      </c>
      <c r="I129" s="397">
        <f t="shared" si="6"/>
        <v>99.999999999999986</v>
      </c>
    </row>
    <row r="130" spans="1:9" ht="31.5" customHeight="1">
      <c r="A130" s="512" t="s">
        <v>170</v>
      </c>
      <c r="B130" s="513"/>
      <c r="C130" s="513"/>
      <c r="D130" s="107">
        <f>D129-C129</f>
        <v>-34905634.849560261</v>
      </c>
      <c r="E130" s="101"/>
      <c r="F130" s="101"/>
      <c r="G130" s="101"/>
      <c r="H130" s="385"/>
    </row>
    <row r="132" spans="1:9" ht="42.75" customHeight="1">
      <c r="A132" s="503" t="s">
        <v>165</v>
      </c>
      <c r="B132" s="504"/>
      <c r="C132" s="504"/>
      <c r="D132" s="504"/>
      <c r="E132" s="504"/>
      <c r="F132" s="504"/>
      <c r="G132" s="504"/>
      <c r="H132" s="504"/>
      <c r="I132" s="504"/>
    </row>
    <row r="133" spans="1:9">
      <c r="C133" s="101"/>
      <c r="D133" s="101"/>
      <c r="E133" s="101"/>
      <c r="F133" s="101"/>
      <c r="G133" s="101"/>
    </row>
    <row r="134" spans="1:9" ht="15">
      <c r="C134" s="374"/>
      <c r="D134" s="374"/>
      <c r="E134" s="374"/>
      <c r="F134" s="374"/>
      <c r="G134" s="349"/>
      <c r="H134" s="348"/>
    </row>
    <row r="135" spans="1:9">
      <c r="C135" s="101"/>
      <c r="D135" s="101"/>
      <c r="E135" s="101"/>
      <c r="F135" s="101"/>
      <c r="G135" s="101"/>
      <c r="H135" s="101"/>
    </row>
    <row r="136" spans="1:9">
      <c r="C136" s="101"/>
      <c r="D136" s="101"/>
      <c r="E136" s="101"/>
      <c r="F136" s="101"/>
      <c r="G136" s="101"/>
      <c r="H136" s="101"/>
    </row>
  </sheetData>
  <sheetProtection formatCells="0" formatColumns="0" formatRows="0" insertColumns="0" insertRows="0" insertHyperlinks="0" deleteColumns="0" deleteRows="0"/>
  <mergeCells count="6">
    <mergeCell ref="A2:C2"/>
    <mergeCell ref="A129:B129"/>
    <mergeCell ref="A132:I132"/>
    <mergeCell ref="A4:I4"/>
    <mergeCell ref="C7:H7"/>
    <mergeCell ref="A130:C130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zoomScaleNormal="100" workbookViewId="0">
      <selection activeCell="C3" sqref="C3"/>
    </sheetView>
  </sheetViews>
  <sheetFormatPr defaultRowHeight="14"/>
  <cols>
    <col min="1" max="1" width="8.26953125" style="1" customWidth="1"/>
    <col min="2" max="2" width="22.453125" style="1" customWidth="1"/>
    <col min="3" max="6" width="16.7265625" style="13" customWidth="1"/>
    <col min="7" max="7" width="6.1796875" customWidth="1"/>
    <col min="8" max="8" width="22.54296875" customWidth="1"/>
    <col min="9" max="13" width="16.7265625" customWidth="1"/>
  </cols>
  <sheetData>
    <row r="1" spans="1:9" ht="18">
      <c r="A1" s="515" t="s">
        <v>237</v>
      </c>
      <c r="B1" s="516"/>
      <c r="C1" s="516"/>
      <c r="D1" s="516"/>
      <c r="E1" s="516"/>
      <c r="F1" s="516"/>
      <c r="G1" s="516"/>
    </row>
    <row r="2" spans="1:9" ht="15" customHeight="1">
      <c r="B2" s="9"/>
      <c r="C2" s="44"/>
      <c r="D2"/>
      <c r="E2"/>
      <c r="F2" s="44"/>
      <c r="G2" s="11"/>
      <c r="I2" s="350"/>
    </row>
    <row r="3" spans="1:9" ht="42">
      <c r="A3" s="81"/>
      <c r="B3" s="82" t="s">
        <v>1</v>
      </c>
      <c r="C3" s="82" t="s">
        <v>246</v>
      </c>
      <c r="D3" s="82" t="s">
        <v>162</v>
      </c>
      <c r="E3" s="82" t="s">
        <v>163</v>
      </c>
      <c r="F3" s="82" t="s">
        <v>164</v>
      </c>
      <c r="G3" s="98"/>
    </row>
    <row r="4" spans="1:9" ht="15.5">
      <c r="A4" s="83"/>
      <c r="B4" s="84" t="s">
        <v>123</v>
      </c>
      <c r="C4" s="85">
        <f>C14+C125</f>
        <v>2109742</v>
      </c>
      <c r="D4" s="85">
        <f>D14+D125</f>
        <v>151519</v>
      </c>
      <c r="E4" s="85">
        <f>E14+E125</f>
        <v>224593</v>
      </c>
      <c r="F4" s="85">
        <f>F14+F125</f>
        <v>436520</v>
      </c>
      <c r="G4" s="94"/>
      <c r="H4" s="48"/>
    </row>
    <row r="5" spans="1:9" ht="15.5">
      <c r="A5" s="402">
        <v>1</v>
      </c>
      <c r="B5" s="109" t="s">
        <v>171</v>
      </c>
      <c r="C5" s="171">
        <v>92776</v>
      </c>
      <c r="D5" s="171">
        <v>6367</v>
      </c>
      <c r="E5" s="171">
        <v>9550</v>
      </c>
      <c r="F5" s="172">
        <v>20784</v>
      </c>
      <c r="G5" s="96"/>
      <c r="H5" s="401"/>
      <c r="I5" s="48"/>
    </row>
    <row r="6" spans="1:9" ht="15.5">
      <c r="A6" s="338">
        <v>2</v>
      </c>
      <c r="B6" s="4" t="s">
        <v>172</v>
      </c>
      <c r="C6" s="12">
        <v>23600</v>
      </c>
      <c r="D6" s="12">
        <v>1631</v>
      </c>
      <c r="E6" s="12">
        <v>2729</v>
      </c>
      <c r="F6" s="45">
        <v>4880</v>
      </c>
      <c r="G6" s="96"/>
      <c r="H6" s="401"/>
    </row>
    <row r="7" spans="1:9" ht="15.5">
      <c r="A7" s="338">
        <v>3</v>
      </c>
      <c r="B7" s="4" t="s">
        <v>175</v>
      </c>
      <c r="C7" s="12">
        <v>61162</v>
      </c>
      <c r="D7" s="12">
        <v>5189</v>
      </c>
      <c r="E7" s="12">
        <v>7199</v>
      </c>
      <c r="F7" s="45">
        <v>11887</v>
      </c>
      <c r="G7" s="96"/>
      <c r="H7" s="401"/>
      <c r="I7" s="48"/>
    </row>
    <row r="8" spans="1:9" ht="15.5">
      <c r="A8" s="338">
        <v>4</v>
      </c>
      <c r="B8" s="4" t="s">
        <v>224</v>
      </c>
      <c r="C8" s="12">
        <v>57044</v>
      </c>
      <c r="D8" s="12">
        <v>3770</v>
      </c>
      <c r="E8" s="12">
        <v>5888</v>
      </c>
      <c r="F8" s="45">
        <v>12396</v>
      </c>
      <c r="G8" s="96"/>
      <c r="H8" s="401"/>
      <c r="I8" s="48"/>
    </row>
    <row r="9" spans="1:9" ht="15.5">
      <c r="A9" s="338">
        <v>5</v>
      </c>
      <c r="B9" s="4" t="s">
        <v>225</v>
      </c>
      <c r="C9" s="12">
        <v>76604</v>
      </c>
      <c r="D9" s="12">
        <v>5811</v>
      </c>
      <c r="E9" s="12">
        <v>8902</v>
      </c>
      <c r="F9" s="45">
        <v>16410</v>
      </c>
      <c r="G9" s="96"/>
      <c r="H9" s="401"/>
      <c r="I9" s="48"/>
    </row>
    <row r="10" spans="1:9" ht="15.5">
      <c r="A10" s="338">
        <v>6</v>
      </c>
      <c r="B10" s="4" t="s">
        <v>222</v>
      </c>
      <c r="C10" s="12">
        <v>30705</v>
      </c>
      <c r="D10" s="12">
        <v>2007</v>
      </c>
      <c r="E10" s="12">
        <v>3392</v>
      </c>
      <c r="F10" s="45">
        <v>6585</v>
      </c>
      <c r="G10" s="96"/>
      <c r="H10" s="401"/>
      <c r="I10" s="48"/>
    </row>
    <row r="11" spans="1:9" ht="15.5">
      <c r="A11" s="338">
        <v>7</v>
      </c>
      <c r="B11" s="4" t="s">
        <v>226</v>
      </c>
      <c r="C11" s="12">
        <v>701064</v>
      </c>
      <c r="D11" s="12">
        <v>51113</v>
      </c>
      <c r="E11" s="12">
        <v>68955</v>
      </c>
      <c r="F11" s="45">
        <v>148534</v>
      </c>
      <c r="G11" s="96"/>
      <c r="H11" s="401"/>
      <c r="I11" s="48"/>
    </row>
    <row r="12" spans="1:9" ht="15.5">
      <c r="A12" s="338">
        <v>8</v>
      </c>
      <c r="B12" s="4" t="s">
        <v>9</v>
      </c>
      <c r="C12" s="12">
        <v>24856</v>
      </c>
      <c r="D12" s="12">
        <v>2040</v>
      </c>
      <c r="E12" s="12">
        <v>2709</v>
      </c>
      <c r="F12" s="45">
        <v>5271</v>
      </c>
      <c r="G12" s="96"/>
      <c r="H12" s="401"/>
      <c r="I12" s="48"/>
    </row>
    <row r="13" spans="1:9" ht="15.5">
      <c r="A13" s="339">
        <v>9</v>
      </c>
      <c r="B13" s="5" t="s">
        <v>223</v>
      </c>
      <c r="C13" s="173">
        <v>38562</v>
      </c>
      <c r="D13" s="173">
        <v>2520</v>
      </c>
      <c r="E13" s="173">
        <v>4104</v>
      </c>
      <c r="F13" s="174">
        <v>8675</v>
      </c>
      <c r="G13" s="96"/>
      <c r="H13" s="401"/>
      <c r="I13" s="48"/>
    </row>
    <row r="14" spans="1:9" ht="15">
      <c r="A14" s="514" t="s">
        <v>11</v>
      </c>
      <c r="B14" s="514"/>
      <c r="C14" s="86">
        <f>SUM(C5:C13)</f>
        <v>1106373</v>
      </c>
      <c r="D14" s="86">
        <f>SUM(D5:D13)</f>
        <v>80448</v>
      </c>
      <c r="E14" s="86">
        <f>SUM(E5:E13)</f>
        <v>113428</v>
      </c>
      <c r="F14" s="86">
        <f>SUM(F5:F13)</f>
        <v>235422</v>
      </c>
      <c r="G14" s="95"/>
      <c r="H14" s="44"/>
    </row>
    <row r="15" spans="1:9" ht="15.5">
      <c r="A15" s="402">
        <v>10</v>
      </c>
      <c r="B15" s="109" t="s">
        <v>12</v>
      </c>
      <c r="C15" s="12">
        <v>3589</v>
      </c>
      <c r="D15" s="12">
        <v>160</v>
      </c>
      <c r="E15" s="12">
        <v>362</v>
      </c>
      <c r="F15" s="45">
        <v>821</v>
      </c>
      <c r="G15" s="96"/>
      <c r="H15" s="48"/>
    </row>
    <row r="16" spans="1:9" ht="15.5">
      <c r="A16" s="338">
        <v>11</v>
      </c>
      <c r="B16" s="4" t="s">
        <v>13</v>
      </c>
      <c r="C16" s="12">
        <v>8687</v>
      </c>
      <c r="D16" s="12">
        <v>593</v>
      </c>
      <c r="E16" s="12">
        <v>894</v>
      </c>
      <c r="F16" s="45">
        <v>1912</v>
      </c>
      <c r="G16" s="96"/>
      <c r="H16" s="48"/>
    </row>
    <row r="17" spans="1:8" ht="15.5">
      <c r="A17" s="338">
        <v>12</v>
      </c>
      <c r="B17" s="4" t="s">
        <v>14</v>
      </c>
      <c r="C17" s="12">
        <v>8929</v>
      </c>
      <c r="D17" s="12">
        <v>560</v>
      </c>
      <c r="E17" s="12">
        <v>1037</v>
      </c>
      <c r="F17" s="45">
        <v>2084</v>
      </c>
      <c r="G17" s="96"/>
      <c r="H17" s="48"/>
    </row>
    <row r="18" spans="1:8" ht="15.5">
      <c r="A18" s="338">
        <v>13</v>
      </c>
      <c r="B18" s="4" t="s">
        <v>15</v>
      </c>
      <c r="C18" s="12">
        <v>2725</v>
      </c>
      <c r="D18" s="12">
        <v>121</v>
      </c>
      <c r="E18" s="12">
        <v>239</v>
      </c>
      <c r="F18" s="45">
        <v>561</v>
      </c>
      <c r="G18" s="96"/>
      <c r="H18" s="48"/>
    </row>
    <row r="19" spans="1:8" ht="15.5">
      <c r="A19" s="338">
        <v>14</v>
      </c>
      <c r="B19" s="4" t="s">
        <v>16</v>
      </c>
      <c r="C19" s="12">
        <v>5048</v>
      </c>
      <c r="D19" s="12">
        <v>307</v>
      </c>
      <c r="E19" s="12">
        <v>517</v>
      </c>
      <c r="F19" s="45">
        <v>1109</v>
      </c>
      <c r="G19" s="96"/>
      <c r="H19" s="48"/>
    </row>
    <row r="20" spans="1:8" ht="15.5">
      <c r="A20" s="338">
        <v>15</v>
      </c>
      <c r="B20" s="4" t="s">
        <v>17</v>
      </c>
      <c r="C20" s="12">
        <v>1430</v>
      </c>
      <c r="D20" s="12">
        <v>92</v>
      </c>
      <c r="E20" s="12">
        <v>142</v>
      </c>
      <c r="F20" s="45">
        <v>307</v>
      </c>
      <c r="G20" s="96"/>
      <c r="H20" s="48"/>
    </row>
    <row r="21" spans="1:8" ht="15.5">
      <c r="A21" s="338">
        <v>16</v>
      </c>
      <c r="B21" s="4" t="s">
        <v>18</v>
      </c>
      <c r="C21" s="12">
        <v>16343</v>
      </c>
      <c r="D21" s="12">
        <v>936</v>
      </c>
      <c r="E21" s="12">
        <v>1706</v>
      </c>
      <c r="F21" s="45">
        <v>3458</v>
      </c>
      <c r="G21" s="96"/>
      <c r="H21" s="48"/>
    </row>
    <row r="22" spans="1:8" ht="15.5">
      <c r="A22" s="338">
        <v>17</v>
      </c>
      <c r="B22" s="4" t="s">
        <v>19</v>
      </c>
      <c r="C22" s="12">
        <v>5521</v>
      </c>
      <c r="D22" s="12">
        <v>339</v>
      </c>
      <c r="E22" s="12">
        <v>614</v>
      </c>
      <c r="F22" s="45">
        <v>1114</v>
      </c>
      <c r="G22" s="96"/>
      <c r="H22" s="48"/>
    </row>
    <row r="23" spans="1:8" ht="15.5">
      <c r="A23" s="338">
        <v>18</v>
      </c>
      <c r="B23" s="4" t="s">
        <v>20</v>
      </c>
      <c r="C23" s="12">
        <v>3618</v>
      </c>
      <c r="D23" s="12">
        <v>242</v>
      </c>
      <c r="E23" s="12">
        <v>371</v>
      </c>
      <c r="F23" s="45">
        <v>767</v>
      </c>
      <c r="G23" s="96"/>
      <c r="H23" s="48"/>
    </row>
    <row r="24" spans="1:8" ht="15.5">
      <c r="A24" s="338">
        <v>19</v>
      </c>
      <c r="B24" s="4" t="s">
        <v>21</v>
      </c>
      <c r="C24" s="12">
        <v>7191</v>
      </c>
      <c r="D24" s="12">
        <v>406</v>
      </c>
      <c r="E24" s="12">
        <v>787</v>
      </c>
      <c r="F24" s="45">
        <v>1671</v>
      </c>
      <c r="G24" s="96"/>
      <c r="H24" s="48"/>
    </row>
    <row r="25" spans="1:8" ht="15.5">
      <c r="A25" s="338">
        <v>20</v>
      </c>
      <c r="B25" s="99" t="s">
        <v>22</v>
      </c>
      <c r="C25" s="12">
        <v>11684</v>
      </c>
      <c r="D25" s="12">
        <v>1378</v>
      </c>
      <c r="E25" s="12">
        <v>1827</v>
      </c>
      <c r="F25" s="45">
        <v>1477</v>
      </c>
      <c r="G25" s="96"/>
      <c r="H25" s="48"/>
    </row>
    <row r="26" spans="1:8" ht="15.5">
      <c r="A26" s="338">
        <v>21</v>
      </c>
      <c r="B26" s="99" t="s">
        <v>23</v>
      </c>
      <c r="C26" s="12">
        <v>11159</v>
      </c>
      <c r="D26" s="12">
        <v>1310</v>
      </c>
      <c r="E26" s="12">
        <v>1662</v>
      </c>
      <c r="F26" s="45">
        <v>1453</v>
      </c>
      <c r="G26" s="96"/>
      <c r="H26" s="48"/>
    </row>
    <row r="27" spans="1:8" ht="15.5">
      <c r="A27" s="338">
        <v>22</v>
      </c>
      <c r="B27" s="4" t="s">
        <v>24</v>
      </c>
      <c r="C27" s="12">
        <v>5752</v>
      </c>
      <c r="D27" s="12">
        <v>479</v>
      </c>
      <c r="E27" s="12">
        <v>791</v>
      </c>
      <c r="F27" s="45">
        <v>968</v>
      </c>
      <c r="G27" s="96"/>
      <c r="H27" s="48"/>
    </row>
    <row r="28" spans="1:8" ht="15.5">
      <c r="A28" s="338">
        <v>23</v>
      </c>
      <c r="B28" s="99" t="s">
        <v>25</v>
      </c>
      <c r="C28" s="12">
        <v>1107</v>
      </c>
      <c r="D28" s="12">
        <v>48</v>
      </c>
      <c r="E28" s="12">
        <v>102</v>
      </c>
      <c r="F28" s="45">
        <v>248</v>
      </c>
      <c r="G28" s="96"/>
      <c r="H28" s="48"/>
    </row>
    <row r="29" spans="1:8" ht="15.5">
      <c r="A29" s="338">
        <v>24</v>
      </c>
      <c r="B29" s="99" t="s">
        <v>26</v>
      </c>
      <c r="C29" s="12">
        <v>13146</v>
      </c>
      <c r="D29" s="12">
        <v>786</v>
      </c>
      <c r="E29" s="12">
        <v>1327</v>
      </c>
      <c r="F29" s="45">
        <v>2817</v>
      </c>
      <c r="G29" s="96"/>
      <c r="H29" s="48"/>
    </row>
    <row r="30" spans="1:8" ht="15.5">
      <c r="A30" s="338">
        <v>25</v>
      </c>
      <c r="B30" s="99" t="s">
        <v>27</v>
      </c>
      <c r="C30" s="12">
        <v>24597</v>
      </c>
      <c r="D30" s="12">
        <v>1667</v>
      </c>
      <c r="E30" s="12">
        <v>2791</v>
      </c>
      <c r="F30" s="45">
        <v>4897</v>
      </c>
      <c r="G30" s="96"/>
      <c r="H30" s="48"/>
    </row>
    <row r="31" spans="1:8" ht="15.5">
      <c r="A31" s="338">
        <v>26</v>
      </c>
      <c r="B31" s="99" t="s">
        <v>28</v>
      </c>
      <c r="C31" s="12">
        <v>3187</v>
      </c>
      <c r="D31" s="12">
        <v>218</v>
      </c>
      <c r="E31" s="12">
        <v>342</v>
      </c>
      <c r="F31" s="45">
        <v>681</v>
      </c>
      <c r="G31" s="96"/>
      <c r="H31" s="48"/>
    </row>
    <row r="32" spans="1:8" ht="15.5">
      <c r="A32" s="338">
        <v>27</v>
      </c>
      <c r="B32" s="99" t="s">
        <v>29</v>
      </c>
      <c r="C32" s="12">
        <v>6254</v>
      </c>
      <c r="D32" s="12">
        <v>416</v>
      </c>
      <c r="E32" s="12">
        <v>700</v>
      </c>
      <c r="F32" s="45">
        <v>1301</v>
      </c>
      <c r="G32" s="96"/>
      <c r="H32" s="48"/>
    </row>
    <row r="33" spans="1:8" ht="15.5">
      <c r="A33" s="338">
        <v>28</v>
      </c>
      <c r="B33" s="99" t="s">
        <v>30</v>
      </c>
      <c r="C33" s="12">
        <v>7711</v>
      </c>
      <c r="D33" s="12">
        <v>569</v>
      </c>
      <c r="E33" s="12">
        <v>884</v>
      </c>
      <c r="F33" s="45">
        <v>1535</v>
      </c>
      <c r="G33" s="96"/>
      <c r="H33" s="48"/>
    </row>
    <row r="34" spans="1:8" ht="15.5">
      <c r="A34" s="338">
        <v>29</v>
      </c>
      <c r="B34" s="99" t="s">
        <v>31</v>
      </c>
      <c r="C34" s="12">
        <v>9208</v>
      </c>
      <c r="D34" s="12">
        <v>606</v>
      </c>
      <c r="E34" s="12">
        <v>808</v>
      </c>
      <c r="F34" s="45">
        <v>1904</v>
      </c>
      <c r="G34" s="96"/>
      <c r="H34" s="48"/>
    </row>
    <row r="35" spans="1:8" ht="15.5">
      <c r="A35" s="338">
        <v>30</v>
      </c>
      <c r="B35" s="99" t="s">
        <v>32</v>
      </c>
      <c r="C35" s="12">
        <v>18423</v>
      </c>
      <c r="D35" s="12">
        <v>1397</v>
      </c>
      <c r="E35" s="12">
        <v>1983</v>
      </c>
      <c r="F35" s="45">
        <v>3870</v>
      </c>
      <c r="G35" s="96"/>
      <c r="H35" s="48"/>
    </row>
    <row r="36" spans="1:8" ht="15.5">
      <c r="A36" s="338">
        <v>31</v>
      </c>
      <c r="B36" s="99" t="s">
        <v>33</v>
      </c>
      <c r="C36" s="12">
        <v>2601</v>
      </c>
      <c r="D36" s="12">
        <v>116</v>
      </c>
      <c r="E36" s="12">
        <v>263</v>
      </c>
      <c r="F36" s="45">
        <v>590</v>
      </c>
      <c r="G36" s="96"/>
      <c r="H36" s="48"/>
    </row>
    <row r="37" spans="1:8" ht="15.5">
      <c r="A37" s="338">
        <v>32</v>
      </c>
      <c r="B37" s="99" t="s">
        <v>34</v>
      </c>
      <c r="C37" s="12">
        <v>2765</v>
      </c>
      <c r="D37" s="12">
        <v>144</v>
      </c>
      <c r="E37" s="12">
        <v>246</v>
      </c>
      <c r="F37" s="45">
        <v>573</v>
      </c>
      <c r="G37" s="96"/>
      <c r="H37" s="48"/>
    </row>
    <row r="38" spans="1:8" ht="15.5">
      <c r="A38" s="338">
        <v>33</v>
      </c>
      <c r="B38" s="99" t="s">
        <v>35</v>
      </c>
      <c r="C38" s="12">
        <v>7608</v>
      </c>
      <c r="D38" s="12">
        <v>365</v>
      </c>
      <c r="E38" s="12">
        <v>775</v>
      </c>
      <c r="F38" s="45">
        <v>1695</v>
      </c>
      <c r="G38" s="96"/>
      <c r="H38" s="48"/>
    </row>
    <row r="39" spans="1:8" ht="15.5">
      <c r="A39" s="338">
        <v>34</v>
      </c>
      <c r="B39" s="99" t="s">
        <v>36</v>
      </c>
      <c r="C39" s="12">
        <v>23236</v>
      </c>
      <c r="D39" s="12">
        <v>1085</v>
      </c>
      <c r="E39" s="12">
        <v>1985</v>
      </c>
      <c r="F39" s="45">
        <v>5087</v>
      </c>
      <c r="G39" s="96"/>
      <c r="H39" s="48"/>
    </row>
    <row r="40" spans="1:8" ht="15.5">
      <c r="A40" s="338">
        <v>35</v>
      </c>
      <c r="B40" s="99" t="s">
        <v>37</v>
      </c>
      <c r="C40" s="12">
        <v>21324</v>
      </c>
      <c r="D40" s="12">
        <v>1482</v>
      </c>
      <c r="E40" s="12">
        <v>2363</v>
      </c>
      <c r="F40" s="45">
        <v>4312</v>
      </c>
      <c r="G40" s="96"/>
      <c r="H40" s="48"/>
    </row>
    <row r="41" spans="1:8" ht="15.5">
      <c r="A41" s="338">
        <v>36</v>
      </c>
      <c r="B41" s="99" t="s">
        <v>38</v>
      </c>
      <c r="C41" s="12">
        <v>4071</v>
      </c>
      <c r="D41" s="12">
        <v>272</v>
      </c>
      <c r="E41" s="12">
        <v>417</v>
      </c>
      <c r="F41" s="45">
        <v>899</v>
      </c>
      <c r="G41" s="96"/>
      <c r="H41" s="48"/>
    </row>
    <row r="42" spans="1:8" ht="15.5">
      <c r="A42" s="338">
        <v>37</v>
      </c>
      <c r="B42" s="99" t="s">
        <v>39</v>
      </c>
      <c r="C42" s="12">
        <v>2911</v>
      </c>
      <c r="D42" s="12">
        <v>192</v>
      </c>
      <c r="E42" s="12">
        <v>272</v>
      </c>
      <c r="F42" s="45">
        <v>663</v>
      </c>
      <c r="G42" s="96"/>
      <c r="H42" s="48"/>
    </row>
    <row r="43" spans="1:8" ht="15.5">
      <c r="A43" s="338">
        <v>38</v>
      </c>
      <c r="B43" s="99" t="s">
        <v>40</v>
      </c>
      <c r="C43" s="12">
        <v>7441</v>
      </c>
      <c r="D43" s="12">
        <v>423</v>
      </c>
      <c r="E43" s="12">
        <v>757</v>
      </c>
      <c r="F43" s="45">
        <v>1748</v>
      </c>
      <c r="G43" s="96"/>
      <c r="H43" s="48"/>
    </row>
    <row r="44" spans="1:8" ht="15.5">
      <c r="A44" s="338">
        <v>39</v>
      </c>
      <c r="B44" s="99" t="s">
        <v>41</v>
      </c>
      <c r="C44" s="12">
        <v>3052</v>
      </c>
      <c r="D44" s="12">
        <v>159</v>
      </c>
      <c r="E44" s="12">
        <v>282</v>
      </c>
      <c r="F44" s="45">
        <v>742</v>
      </c>
      <c r="G44" s="96"/>
      <c r="H44" s="48"/>
    </row>
    <row r="45" spans="1:8" ht="15.5">
      <c r="A45" s="338">
        <v>40</v>
      </c>
      <c r="B45" s="99" t="s">
        <v>42</v>
      </c>
      <c r="C45" s="12">
        <v>8879</v>
      </c>
      <c r="D45" s="12">
        <v>791</v>
      </c>
      <c r="E45" s="12">
        <v>1343</v>
      </c>
      <c r="F45" s="45">
        <v>1167</v>
      </c>
      <c r="G45" s="96"/>
      <c r="H45" s="48"/>
    </row>
    <row r="46" spans="1:8" ht="15.5">
      <c r="A46" s="338">
        <v>41</v>
      </c>
      <c r="B46" s="99" t="s">
        <v>43</v>
      </c>
      <c r="C46" s="12">
        <v>9178</v>
      </c>
      <c r="D46" s="12">
        <v>636</v>
      </c>
      <c r="E46" s="12">
        <v>1065</v>
      </c>
      <c r="F46" s="45">
        <v>1973</v>
      </c>
      <c r="G46" s="96"/>
      <c r="H46" s="48"/>
    </row>
    <row r="47" spans="1:8" ht="15.5">
      <c r="A47" s="338">
        <v>42</v>
      </c>
      <c r="B47" s="99" t="s">
        <v>44</v>
      </c>
      <c r="C47" s="12">
        <v>21957</v>
      </c>
      <c r="D47" s="12">
        <v>1417</v>
      </c>
      <c r="E47" s="12">
        <v>2275</v>
      </c>
      <c r="F47" s="45">
        <v>4464</v>
      </c>
      <c r="G47" s="96"/>
      <c r="H47" s="48"/>
    </row>
    <row r="48" spans="1:8" ht="15.5">
      <c r="A48" s="338">
        <v>43</v>
      </c>
      <c r="B48" s="99" t="s">
        <v>45</v>
      </c>
      <c r="C48" s="12">
        <v>9062</v>
      </c>
      <c r="D48" s="12">
        <v>668</v>
      </c>
      <c r="E48" s="12">
        <v>1129</v>
      </c>
      <c r="F48" s="45">
        <v>1621</v>
      </c>
      <c r="G48" s="96"/>
      <c r="H48" s="48"/>
    </row>
    <row r="49" spans="1:8" ht="15.5">
      <c r="A49" s="338">
        <v>44</v>
      </c>
      <c r="B49" s="99" t="s">
        <v>46</v>
      </c>
      <c r="C49" s="12">
        <v>9988</v>
      </c>
      <c r="D49" s="12">
        <v>1077</v>
      </c>
      <c r="E49" s="12">
        <v>1445</v>
      </c>
      <c r="F49" s="45">
        <v>1584</v>
      </c>
      <c r="G49" s="96"/>
      <c r="H49" s="48"/>
    </row>
    <row r="50" spans="1:8" ht="15.5">
      <c r="A50" s="338">
        <v>45</v>
      </c>
      <c r="B50" s="99" t="s">
        <v>47</v>
      </c>
      <c r="C50" s="12">
        <v>8111</v>
      </c>
      <c r="D50" s="12">
        <v>653</v>
      </c>
      <c r="E50" s="12">
        <v>930</v>
      </c>
      <c r="F50" s="45">
        <v>1514</v>
      </c>
      <c r="G50" s="96"/>
      <c r="H50" s="97"/>
    </row>
    <row r="51" spans="1:8" ht="15.5">
      <c r="A51" s="338">
        <v>46</v>
      </c>
      <c r="B51" s="99" t="s">
        <v>48</v>
      </c>
      <c r="C51" s="12">
        <v>7514</v>
      </c>
      <c r="D51" s="12">
        <v>385</v>
      </c>
      <c r="E51" s="12">
        <v>675</v>
      </c>
      <c r="F51" s="45">
        <v>1748</v>
      </c>
      <c r="G51" s="96"/>
      <c r="H51" s="48"/>
    </row>
    <row r="52" spans="1:8" ht="15.5">
      <c r="A52" s="338">
        <v>47</v>
      </c>
      <c r="B52" s="99" t="s">
        <v>49</v>
      </c>
      <c r="C52" s="12">
        <v>5744</v>
      </c>
      <c r="D52" s="12">
        <v>340</v>
      </c>
      <c r="E52" s="12">
        <v>594</v>
      </c>
      <c r="F52" s="45">
        <v>1213</v>
      </c>
      <c r="G52" s="96"/>
      <c r="H52" s="48"/>
    </row>
    <row r="53" spans="1:8" ht="15.5">
      <c r="A53" s="338">
        <v>48</v>
      </c>
      <c r="B53" s="99" t="s">
        <v>50</v>
      </c>
      <c r="C53" s="12">
        <v>2293</v>
      </c>
      <c r="D53" s="12">
        <v>141</v>
      </c>
      <c r="E53" s="12">
        <v>239</v>
      </c>
      <c r="F53" s="45">
        <v>513</v>
      </c>
      <c r="G53" s="96"/>
      <c r="H53" s="48"/>
    </row>
    <row r="54" spans="1:8" ht="15.5">
      <c r="A54" s="338">
        <v>49</v>
      </c>
      <c r="B54" s="99" t="s">
        <v>51</v>
      </c>
      <c r="C54" s="12">
        <v>2418</v>
      </c>
      <c r="D54" s="12">
        <v>169</v>
      </c>
      <c r="E54" s="12">
        <v>257</v>
      </c>
      <c r="F54" s="45">
        <v>478</v>
      </c>
      <c r="G54" s="96"/>
      <c r="H54" s="48"/>
    </row>
    <row r="55" spans="1:8" ht="15.5">
      <c r="A55" s="338">
        <v>50</v>
      </c>
      <c r="B55" s="99" t="s">
        <v>52</v>
      </c>
      <c r="C55" s="12">
        <v>4744</v>
      </c>
      <c r="D55" s="12">
        <v>274</v>
      </c>
      <c r="E55" s="12">
        <v>419</v>
      </c>
      <c r="F55" s="45">
        <v>1034</v>
      </c>
      <c r="G55" s="96"/>
      <c r="H55" s="48"/>
    </row>
    <row r="56" spans="1:8" ht="15.5">
      <c r="A56" s="338">
        <v>51</v>
      </c>
      <c r="B56" s="99" t="s">
        <v>53</v>
      </c>
      <c r="C56" s="12">
        <v>23937</v>
      </c>
      <c r="D56" s="12">
        <v>1479</v>
      </c>
      <c r="E56" s="12">
        <v>2475</v>
      </c>
      <c r="F56" s="45">
        <v>4723</v>
      </c>
      <c r="G56" s="96"/>
      <c r="H56" s="48"/>
    </row>
    <row r="57" spans="1:8" ht="15.5">
      <c r="A57" s="338">
        <v>52</v>
      </c>
      <c r="B57" s="99" t="s">
        <v>54</v>
      </c>
      <c r="C57" s="12">
        <v>8473</v>
      </c>
      <c r="D57" s="12">
        <v>525</v>
      </c>
      <c r="E57" s="12">
        <v>999</v>
      </c>
      <c r="F57" s="45">
        <v>1736</v>
      </c>
      <c r="G57" s="96"/>
      <c r="H57" s="48"/>
    </row>
    <row r="58" spans="1:8" ht="15.5">
      <c r="A58" s="338">
        <v>53</v>
      </c>
      <c r="B58" s="99" t="s">
        <v>55</v>
      </c>
      <c r="C58" s="12">
        <v>5794</v>
      </c>
      <c r="D58" s="12">
        <v>300</v>
      </c>
      <c r="E58" s="12">
        <v>561</v>
      </c>
      <c r="F58" s="45">
        <v>1279</v>
      </c>
      <c r="G58" s="96"/>
      <c r="H58" s="48"/>
    </row>
    <row r="59" spans="1:8" ht="15.5">
      <c r="A59" s="338">
        <v>54</v>
      </c>
      <c r="B59" s="99" t="s">
        <v>56</v>
      </c>
      <c r="C59" s="12">
        <v>6306</v>
      </c>
      <c r="D59" s="12">
        <v>470</v>
      </c>
      <c r="E59" s="12">
        <v>659</v>
      </c>
      <c r="F59" s="45">
        <v>1242</v>
      </c>
      <c r="G59" s="96"/>
      <c r="H59" s="48"/>
    </row>
    <row r="60" spans="1:8" ht="15.5">
      <c r="A60" s="338">
        <v>55</v>
      </c>
      <c r="B60" s="99" t="s">
        <v>57</v>
      </c>
      <c r="C60" s="12">
        <v>5408</v>
      </c>
      <c r="D60" s="12">
        <v>380</v>
      </c>
      <c r="E60" s="12">
        <v>593</v>
      </c>
      <c r="F60" s="45">
        <v>1087</v>
      </c>
      <c r="G60" s="96"/>
      <c r="H60" s="48"/>
    </row>
    <row r="61" spans="1:8" ht="15.5">
      <c r="A61" s="338">
        <v>56</v>
      </c>
      <c r="B61" s="99" t="s">
        <v>58</v>
      </c>
      <c r="C61" s="12">
        <v>16385</v>
      </c>
      <c r="D61" s="12">
        <v>748</v>
      </c>
      <c r="E61" s="12">
        <v>1515</v>
      </c>
      <c r="F61" s="45">
        <v>3904</v>
      </c>
      <c r="G61" s="96"/>
      <c r="H61" s="48"/>
    </row>
    <row r="62" spans="1:8" ht="15.5">
      <c r="A62" s="338">
        <v>57</v>
      </c>
      <c r="B62" s="99" t="s">
        <v>59</v>
      </c>
      <c r="C62" s="12">
        <v>5194</v>
      </c>
      <c r="D62" s="12">
        <v>375</v>
      </c>
      <c r="E62" s="12">
        <v>536</v>
      </c>
      <c r="F62" s="45">
        <v>1031</v>
      </c>
      <c r="G62" s="96"/>
      <c r="H62" s="48"/>
    </row>
    <row r="63" spans="1:8" ht="15.5">
      <c r="A63" s="338">
        <v>58</v>
      </c>
      <c r="B63" s="99" t="s">
        <v>60</v>
      </c>
      <c r="C63" s="12">
        <v>6052</v>
      </c>
      <c r="D63" s="12">
        <v>425</v>
      </c>
      <c r="E63" s="12">
        <v>667</v>
      </c>
      <c r="F63" s="45">
        <v>1223</v>
      </c>
      <c r="G63" s="96"/>
      <c r="H63" s="48"/>
    </row>
    <row r="64" spans="1:8" ht="15.5">
      <c r="A64" s="338">
        <v>59</v>
      </c>
      <c r="B64" s="99" t="s">
        <v>61</v>
      </c>
      <c r="C64" s="12">
        <v>24200</v>
      </c>
      <c r="D64" s="12">
        <v>1674</v>
      </c>
      <c r="E64" s="12">
        <v>2817</v>
      </c>
      <c r="F64" s="45">
        <v>4796</v>
      </c>
      <c r="G64" s="96"/>
      <c r="H64" s="48"/>
    </row>
    <row r="65" spans="1:8" ht="15.5">
      <c r="A65" s="338">
        <v>60</v>
      </c>
      <c r="B65" s="99" t="s">
        <v>62</v>
      </c>
      <c r="C65" s="12">
        <v>5774</v>
      </c>
      <c r="D65" s="12">
        <v>422</v>
      </c>
      <c r="E65" s="12">
        <v>544</v>
      </c>
      <c r="F65" s="45">
        <v>1168</v>
      </c>
      <c r="G65" s="96"/>
      <c r="H65" s="48"/>
    </row>
    <row r="66" spans="1:8" ht="15.5">
      <c r="A66" s="338">
        <v>61</v>
      </c>
      <c r="B66" s="99" t="s">
        <v>63</v>
      </c>
      <c r="C66" s="12">
        <v>23716</v>
      </c>
      <c r="D66" s="12">
        <v>2732</v>
      </c>
      <c r="E66" s="12">
        <v>3149</v>
      </c>
      <c r="F66" s="45">
        <v>3569</v>
      </c>
      <c r="G66" s="96"/>
      <c r="H66" s="48"/>
    </row>
    <row r="67" spans="1:8" ht="15.5">
      <c r="A67" s="338">
        <v>62</v>
      </c>
      <c r="B67" s="99" t="s">
        <v>64</v>
      </c>
      <c r="C67" s="12">
        <v>10417</v>
      </c>
      <c r="D67" s="12">
        <v>762</v>
      </c>
      <c r="E67" s="12">
        <v>1230</v>
      </c>
      <c r="F67" s="45">
        <v>2037</v>
      </c>
      <c r="G67" s="96"/>
      <c r="H67" s="48"/>
    </row>
    <row r="68" spans="1:8" ht="15.5">
      <c r="A68" s="338">
        <v>63</v>
      </c>
      <c r="B68" s="99" t="s">
        <v>65</v>
      </c>
      <c r="C68" s="12">
        <v>3507</v>
      </c>
      <c r="D68" s="12">
        <v>214</v>
      </c>
      <c r="E68" s="12">
        <v>331</v>
      </c>
      <c r="F68" s="45">
        <v>809</v>
      </c>
      <c r="G68" s="96"/>
      <c r="H68" s="48"/>
    </row>
    <row r="69" spans="1:8" ht="15.5">
      <c r="A69" s="338">
        <v>64</v>
      </c>
      <c r="B69" s="99" t="s">
        <v>66</v>
      </c>
      <c r="C69" s="12">
        <v>17468</v>
      </c>
      <c r="D69" s="12">
        <v>1137</v>
      </c>
      <c r="E69" s="12">
        <v>1864</v>
      </c>
      <c r="F69" s="45">
        <v>3821</v>
      </c>
      <c r="G69" s="96"/>
      <c r="H69" s="48"/>
    </row>
    <row r="70" spans="1:8" ht="15.5">
      <c r="A70" s="338">
        <v>65</v>
      </c>
      <c r="B70" s="99" t="s">
        <v>67</v>
      </c>
      <c r="C70" s="12">
        <v>12193</v>
      </c>
      <c r="D70" s="12">
        <v>699</v>
      </c>
      <c r="E70" s="12">
        <v>1270</v>
      </c>
      <c r="F70" s="45">
        <v>2654</v>
      </c>
      <c r="G70" s="96"/>
      <c r="H70" s="48"/>
    </row>
    <row r="71" spans="1:8" ht="15.5">
      <c r="A71" s="338">
        <v>66</v>
      </c>
      <c r="B71" s="99" t="s">
        <v>68</v>
      </c>
      <c r="C71" s="12">
        <v>2429</v>
      </c>
      <c r="D71" s="12">
        <v>131</v>
      </c>
      <c r="E71" s="12">
        <v>221</v>
      </c>
      <c r="F71" s="45">
        <v>548</v>
      </c>
      <c r="G71" s="96"/>
      <c r="H71" s="48"/>
    </row>
    <row r="72" spans="1:8" ht="15.5">
      <c r="A72" s="338">
        <v>67</v>
      </c>
      <c r="B72" s="99" t="s">
        <v>69</v>
      </c>
      <c r="C72" s="12">
        <v>13335</v>
      </c>
      <c r="D72" s="12">
        <v>712</v>
      </c>
      <c r="E72" s="12">
        <v>1260</v>
      </c>
      <c r="F72" s="45">
        <v>3052</v>
      </c>
      <c r="G72" s="96"/>
      <c r="H72" s="48"/>
    </row>
    <row r="73" spans="1:8" ht="15.5">
      <c r="A73" s="338">
        <v>68</v>
      </c>
      <c r="B73" s="99" t="s">
        <v>70</v>
      </c>
      <c r="C73" s="12">
        <v>24452</v>
      </c>
      <c r="D73" s="12">
        <v>1578</v>
      </c>
      <c r="E73" s="12">
        <v>2493</v>
      </c>
      <c r="F73" s="45">
        <v>5287</v>
      </c>
      <c r="G73" s="96"/>
      <c r="H73" s="48"/>
    </row>
    <row r="74" spans="1:8" ht="15.5">
      <c r="A74" s="338">
        <v>69</v>
      </c>
      <c r="B74" s="99" t="s">
        <v>71</v>
      </c>
      <c r="C74" s="12">
        <v>3602</v>
      </c>
      <c r="D74" s="12">
        <v>250</v>
      </c>
      <c r="E74" s="12">
        <v>437</v>
      </c>
      <c r="F74" s="45">
        <v>707</v>
      </c>
      <c r="G74" s="96"/>
      <c r="H74" s="48"/>
    </row>
    <row r="75" spans="1:8" ht="15.5">
      <c r="A75" s="338">
        <v>70</v>
      </c>
      <c r="B75" s="99" t="s">
        <v>72</v>
      </c>
      <c r="C75" s="12">
        <v>21229</v>
      </c>
      <c r="D75" s="12">
        <v>2893</v>
      </c>
      <c r="E75" s="12">
        <v>3243</v>
      </c>
      <c r="F75" s="45">
        <v>1988</v>
      </c>
      <c r="G75" s="96"/>
      <c r="H75" s="48"/>
    </row>
    <row r="76" spans="1:8" ht="15.5">
      <c r="A76" s="338">
        <v>71</v>
      </c>
      <c r="B76" s="99" t="s">
        <v>73</v>
      </c>
      <c r="C76" s="12">
        <v>3267</v>
      </c>
      <c r="D76" s="12">
        <v>190</v>
      </c>
      <c r="E76" s="12">
        <v>307</v>
      </c>
      <c r="F76" s="45">
        <v>786</v>
      </c>
      <c r="G76" s="96"/>
      <c r="H76" s="48"/>
    </row>
    <row r="77" spans="1:8" ht="15.5">
      <c r="A77" s="338">
        <v>72</v>
      </c>
      <c r="B77" s="99" t="s">
        <v>74</v>
      </c>
      <c r="C77" s="12">
        <v>1622</v>
      </c>
      <c r="D77" s="12">
        <v>86</v>
      </c>
      <c r="E77" s="12">
        <v>152</v>
      </c>
      <c r="F77" s="45">
        <v>387</v>
      </c>
      <c r="G77" s="96"/>
      <c r="H77" s="48"/>
    </row>
    <row r="78" spans="1:8" ht="15.5">
      <c r="A78" s="338">
        <v>73</v>
      </c>
      <c r="B78" s="99" t="s">
        <v>75</v>
      </c>
      <c r="C78" s="12">
        <v>1875</v>
      </c>
      <c r="D78" s="12">
        <v>112</v>
      </c>
      <c r="E78" s="12">
        <v>207</v>
      </c>
      <c r="F78" s="45">
        <v>351</v>
      </c>
      <c r="G78" s="96"/>
      <c r="H78" s="48"/>
    </row>
    <row r="79" spans="1:8" ht="15.5">
      <c r="A79" s="338">
        <v>74</v>
      </c>
      <c r="B79" s="99" t="s">
        <v>76</v>
      </c>
      <c r="C79" s="12">
        <v>3628</v>
      </c>
      <c r="D79" s="12">
        <v>180</v>
      </c>
      <c r="E79" s="12">
        <v>284</v>
      </c>
      <c r="F79" s="45">
        <v>791</v>
      </c>
      <c r="G79" s="96"/>
      <c r="H79" s="48"/>
    </row>
    <row r="80" spans="1:8" ht="15.5">
      <c r="A80" s="338">
        <v>75</v>
      </c>
      <c r="B80" s="99" t="s">
        <v>77</v>
      </c>
      <c r="C80" s="12">
        <v>3384</v>
      </c>
      <c r="D80" s="12">
        <v>168</v>
      </c>
      <c r="E80" s="12">
        <v>337</v>
      </c>
      <c r="F80" s="45">
        <v>771</v>
      </c>
      <c r="G80" s="96"/>
      <c r="H80" s="48"/>
    </row>
    <row r="81" spans="1:8" ht="15.5">
      <c r="A81" s="338">
        <v>76</v>
      </c>
      <c r="B81" s="99" t="s">
        <v>78</v>
      </c>
      <c r="C81" s="12">
        <v>35357</v>
      </c>
      <c r="D81" s="12">
        <v>2637</v>
      </c>
      <c r="E81" s="12">
        <v>4096</v>
      </c>
      <c r="F81" s="45">
        <v>7545</v>
      </c>
      <c r="G81" s="96"/>
      <c r="H81" s="48"/>
    </row>
    <row r="82" spans="1:8" ht="15.5">
      <c r="A82" s="338">
        <v>77</v>
      </c>
      <c r="B82" s="99" t="s">
        <v>79</v>
      </c>
      <c r="C82" s="12">
        <v>20176</v>
      </c>
      <c r="D82" s="12">
        <v>1457</v>
      </c>
      <c r="E82" s="12">
        <v>2318</v>
      </c>
      <c r="F82" s="45">
        <v>3847</v>
      </c>
      <c r="G82" s="96"/>
      <c r="H82" s="48"/>
    </row>
    <row r="83" spans="1:8" ht="15.5">
      <c r="A83" s="338">
        <v>78</v>
      </c>
      <c r="B83" s="100" t="s">
        <v>80</v>
      </c>
      <c r="C83" s="12">
        <v>10618</v>
      </c>
      <c r="D83" s="12">
        <v>1135</v>
      </c>
      <c r="E83" s="12">
        <v>1344</v>
      </c>
      <c r="F83" s="45">
        <v>1718</v>
      </c>
      <c r="G83" s="96"/>
      <c r="H83" s="48"/>
    </row>
    <row r="84" spans="1:8" ht="15.5">
      <c r="A84" s="338">
        <v>79</v>
      </c>
      <c r="B84" s="99" t="s">
        <v>81</v>
      </c>
      <c r="C84" s="12">
        <v>3946</v>
      </c>
      <c r="D84" s="12">
        <v>273</v>
      </c>
      <c r="E84" s="12">
        <v>412</v>
      </c>
      <c r="F84" s="45">
        <v>819</v>
      </c>
      <c r="G84" s="96"/>
      <c r="H84" s="48"/>
    </row>
    <row r="85" spans="1:8" ht="15.5">
      <c r="A85" s="338">
        <v>80</v>
      </c>
      <c r="B85" s="99" t="s">
        <v>82</v>
      </c>
      <c r="C85" s="12">
        <v>2811</v>
      </c>
      <c r="D85" s="12">
        <v>158</v>
      </c>
      <c r="E85" s="12">
        <v>263</v>
      </c>
      <c r="F85" s="45">
        <v>643</v>
      </c>
      <c r="G85" s="96"/>
      <c r="H85" s="48"/>
    </row>
    <row r="86" spans="1:8" ht="15.5">
      <c r="A86" s="338">
        <v>81</v>
      </c>
      <c r="B86" s="99" t="s">
        <v>83</v>
      </c>
      <c r="C86" s="12">
        <v>5371</v>
      </c>
      <c r="D86" s="12">
        <v>350</v>
      </c>
      <c r="E86" s="12">
        <v>534</v>
      </c>
      <c r="F86" s="45">
        <v>1232</v>
      </c>
      <c r="G86" s="96"/>
      <c r="H86" s="48"/>
    </row>
    <row r="87" spans="1:8" ht="15.5">
      <c r="A87" s="338">
        <v>82</v>
      </c>
      <c r="B87" s="99" t="s">
        <v>84</v>
      </c>
      <c r="C87" s="12">
        <v>10025</v>
      </c>
      <c r="D87" s="12">
        <v>622</v>
      </c>
      <c r="E87" s="12">
        <v>960</v>
      </c>
      <c r="F87" s="45">
        <v>2137</v>
      </c>
      <c r="G87" s="96"/>
      <c r="H87" s="48"/>
    </row>
    <row r="88" spans="1:8" ht="15.5">
      <c r="A88" s="338">
        <v>83</v>
      </c>
      <c r="B88" s="99" t="s">
        <v>85</v>
      </c>
      <c r="C88" s="12">
        <v>5597</v>
      </c>
      <c r="D88" s="12">
        <v>337</v>
      </c>
      <c r="E88" s="12">
        <v>664</v>
      </c>
      <c r="F88" s="45">
        <v>1197</v>
      </c>
      <c r="G88" s="96"/>
      <c r="H88" s="48"/>
    </row>
    <row r="89" spans="1:8" ht="15.5">
      <c r="A89" s="338">
        <v>84</v>
      </c>
      <c r="B89" s="99" t="s">
        <v>86</v>
      </c>
      <c r="C89" s="12">
        <v>8453</v>
      </c>
      <c r="D89" s="12">
        <v>602</v>
      </c>
      <c r="E89" s="12">
        <v>878</v>
      </c>
      <c r="F89" s="45">
        <v>1721</v>
      </c>
      <c r="G89" s="96"/>
      <c r="H89" s="48"/>
    </row>
    <row r="90" spans="1:8" ht="15.5">
      <c r="A90" s="338">
        <v>85</v>
      </c>
      <c r="B90" s="99" t="s">
        <v>87</v>
      </c>
      <c r="C90" s="12">
        <v>3269</v>
      </c>
      <c r="D90" s="12">
        <v>171</v>
      </c>
      <c r="E90" s="12">
        <v>323</v>
      </c>
      <c r="F90" s="45">
        <v>713</v>
      </c>
      <c r="G90" s="96"/>
      <c r="H90" s="48"/>
    </row>
    <row r="91" spans="1:8" ht="15.5">
      <c r="A91" s="338">
        <v>86</v>
      </c>
      <c r="B91" s="99" t="s">
        <v>88</v>
      </c>
      <c r="C91" s="12">
        <v>27500</v>
      </c>
      <c r="D91" s="12">
        <v>1670</v>
      </c>
      <c r="E91" s="12">
        <v>2892</v>
      </c>
      <c r="F91" s="45">
        <v>5318</v>
      </c>
      <c r="G91" s="96"/>
      <c r="H91" s="48"/>
    </row>
    <row r="92" spans="1:8" ht="15.5">
      <c r="A92" s="338">
        <v>87</v>
      </c>
      <c r="B92" s="99" t="s">
        <v>89</v>
      </c>
      <c r="C92" s="12">
        <v>5236</v>
      </c>
      <c r="D92" s="12">
        <v>243</v>
      </c>
      <c r="E92" s="12">
        <v>490</v>
      </c>
      <c r="F92" s="45">
        <v>1114</v>
      </c>
      <c r="G92" s="96"/>
      <c r="H92" s="48"/>
    </row>
    <row r="93" spans="1:8" ht="15.5">
      <c r="A93" s="338">
        <v>88</v>
      </c>
      <c r="B93" s="99" t="s">
        <v>90</v>
      </c>
      <c r="C93" s="12">
        <v>3866</v>
      </c>
      <c r="D93" s="12">
        <v>193</v>
      </c>
      <c r="E93" s="12">
        <v>362</v>
      </c>
      <c r="F93" s="45">
        <v>882</v>
      </c>
      <c r="G93" s="96"/>
      <c r="H93" s="48"/>
    </row>
    <row r="94" spans="1:8" ht="15.5">
      <c r="A94" s="338">
        <v>89</v>
      </c>
      <c r="B94" s="99" t="s">
        <v>91</v>
      </c>
      <c r="C94" s="12">
        <v>7436</v>
      </c>
      <c r="D94" s="12">
        <v>633</v>
      </c>
      <c r="E94" s="12">
        <v>859</v>
      </c>
      <c r="F94" s="45">
        <v>1230</v>
      </c>
      <c r="G94" s="96"/>
      <c r="H94" s="48"/>
    </row>
    <row r="95" spans="1:8" ht="15.5">
      <c r="A95" s="338">
        <v>90</v>
      </c>
      <c r="B95" s="99" t="s">
        <v>92</v>
      </c>
      <c r="C95" s="12">
        <v>1687</v>
      </c>
      <c r="D95" s="12">
        <v>81</v>
      </c>
      <c r="E95" s="12">
        <v>159</v>
      </c>
      <c r="F95" s="45">
        <v>427</v>
      </c>
      <c r="G95" s="96"/>
      <c r="H95" s="48"/>
    </row>
    <row r="96" spans="1:8" ht="15.5">
      <c r="A96" s="338">
        <v>91</v>
      </c>
      <c r="B96" s="99" t="s">
        <v>93</v>
      </c>
      <c r="C96" s="12">
        <v>2243</v>
      </c>
      <c r="D96" s="12">
        <v>114</v>
      </c>
      <c r="E96" s="12">
        <v>242</v>
      </c>
      <c r="F96" s="45">
        <v>468</v>
      </c>
      <c r="G96" s="96"/>
      <c r="H96" s="48"/>
    </row>
    <row r="97" spans="1:8" ht="15.5">
      <c r="A97" s="338">
        <v>92</v>
      </c>
      <c r="B97" s="99" t="s">
        <v>94</v>
      </c>
      <c r="C97" s="12">
        <v>3755</v>
      </c>
      <c r="D97" s="12">
        <v>293</v>
      </c>
      <c r="E97" s="12">
        <v>365</v>
      </c>
      <c r="F97" s="45">
        <v>756</v>
      </c>
      <c r="G97" s="96"/>
      <c r="H97" s="48"/>
    </row>
    <row r="98" spans="1:8" ht="15.5">
      <c r="A98" s="338">
        <v>93</v>
      </c>
      <c r="B98" s="99" t="s">
        <v>95</v>
      </c>
      <c r="C98" s="12">
        <v>5228</v>
      </c>
      <c r="D98" s="12">
        <v>288</v>
      </c>
      <c r="E98" s="12">
        <v>546</v>
      </c>
      <c r="F98" s="45">
        <v>1241</v>
      </c>
      <c r="G98" s="96"/>
      <c r="H98" s="48"/>
    </row>
    <row r="99" spans="1:8" ht="15.5">
      <c r="A99" s="338">
        <v>94</v>
      </c>
      <c r="B99" s="99" t="s">
        <v>96</v>
      </c>
      <c r="C99" s="12">
        <v>8024</v>
      </c>
      <c r="D99" s="12">
        <v>385</v>
      </c>
      <c r="E99" s="12">
        <v>754</v>
      </c>
      <c r="F99" s="45">
        <v>1834</v>
      </c>
      <c r="G99" s="96"/>
      <c r="H99" s="48"/>
    </row>
    <row r="100" spans="1:8" ht="15.5">
      <c r="A100" s="338">
        <v>95</v>
      </c>
      <c r="B100" s="99" t="s">
        <v>97</v>
      </c>
      <c r="C100" s="12">
        <v>3741</v>
      </c>
      <c r="D100" s="12">
        <v>236</v>
      </c>
      <c r="E100" s="12">
        <v>419</v>
      </c>
      <c r="F100" s="45">
        <v>683</v>
      </c>
      <c r="G100" s="96"/>
      <c r="H100" s="48"/>
    </row>
    <row r="101" spans="1:8" ht="15.5">
      <c r="A101" s="338">
        <v>96</v>
      </c>
      <c r="B101" s="99" t="s">
        <v>98</v>
      </c>
      <c r="C101" s="12">
        <v>23707</v>
      </c>
      <c r="D101" s="12">
        <v>2141</v>
      </c>
      <c r="E101" s="12">
        <v>2776</v>
      </c>
      <c r="F101" s="45">
        <v>4393</v>
      </c>
      <c r="G101" s="96"/>
      <c r="H101" s="48"/>
    </row>
    <row r="102" spans="1:8" ht="15.5">
      <c r="A102" s="338">
        <v>97</v>
      </c>
      <c r="B102" s="99" t="s">
        <v>99</v>
      </c>
      <c r="C102" s="12">
        <v>24760</v>
      </c>
      <c r="D102" s="12">
        <v>1714</v>
      </c>
      <c r="E102" s="12">
        <v>2801</v>
      </c>
      <c r="F102" s="45">
        <v>4793</v>
      </c>
      <c r="G102" s="96"/>
      <c r="H102" s="48"/>
    </row>
    <row r="103" spans="1:8" ht="15.5">
      <c r="A103" s="338">
        <v>98</v>
      </c>
      <c r="B103" s="99" t="s">
        <v>100</v>
      </c>
      <c r="C103" s="12">
        <v>6285</v>
      </c>
      <c r="D103" s="12">
        <v>434</v>
      </c>
      <c r="E103" s="12">
        <v>624</v>
      </c>
      <c r="F103" s="45">
        <v>1478</v>
      </c>
      <c r="G103" s="96"/>
      <c r="H103" s="48"/>
    </row>
    <row r="104" spans="1:8" ht="15.5">
      <c r="A104" s="338">
        <v>99</v>
      </c>
      <c r="B104" s="99" t="s">
        <v>101</v>
      </c>
      <c r="C104" s="12">
        <v>2352</v>
      </c>
      <c r="D104" s="12">
        <v>158</v>
      </c>
      <c r="E104" s="12">
        <v>271</v>
      </c>
      <c r="F104" s="45">
        <v>454</v>
      </c>
      <c r="G104" s="96"/>
      <c r="H104" s="48"/>
    </row>
    <row r="105" spans="1:8" ht="15.5">
      <c r="A105" s="338">
        <v>100</v>
      </c>
      <c r="B105" s="99" t="s">
        <v>102</v>
      </c>
      <c r="C105" s="12">
        <v>18390</v>
      </c>
      <c r="D105" s="12">
        <v>1829</v>
      </c>
      <c r="E105" s="12">
        <v>2266</v>
      </c>
      <c r="F105" s="45">
        <v>3192</v>
      </c>
      <c r="G105" s="96"/>
      <c r="H105" s="48"/>
    </row>
    <row r="106" spans="1:8" ht="15.5">
      <c r="A106" s="338">
        <v>101</v>
      </c>
      <c r="B106" s="99" t="s">
        <v>103</v>
      </c>
      <c r="C106" s="12">
        <v>3593</v>
      </c>
      <c r="D106" s="12">
        <v>234</v>
      </c>
      <c r="E106" s="12">
        <v>364</v>
      </c>
      <c r="F106" s="45">
        <v>845</v>
      </c>
      <c r="G106" s="96"/>
      <c r="H106" s="48"/>
    </row>
    <row r="107" spans="1:8" ht="15.5">
      <c r="A107" s="338">
        <v>102</v>
      </c>
      <c r="B107" s="99" t="s">
        <v>104</v>
      </c>
      <c r="C107" s="12">
        <v>5100</v>
      </c>
      <c r="D107" s="12">
        <v>285</v>
      </c>
      <c r="E107" s="12">
        <v>568</v>
      </c>
      <c r="F107" s="45">
        <v>1174</v>
      </c>
      <c r="G107" s="96"/>
      <c r="H107" s="48"/>
    </row>
    <row r="108" spans="1:8" ht="15.5">
      <c r="A108" s="338">
        <v>103</v>
      </c>
      <c r="B108" s="99" t="s">
        <v>105</v>
      </c>
      <c r="C108" s="12">
        <v>12791</v>
      </c>
      <c r="D108" s="12">
        <v>972</v>
      </c>
      <c r="E108" s="12">
        <v>1458</v>
      </c>
      <c r="F108" s="45">
        <v>2530</v>
      </c>
      <c r="G108" s="96"/>
      <c r="H108" s="48"/>
    </row>
    <row r="109" spans="1:8" ht="15.5">
      <c r="A109" s="338">
        <v>104</v>
      </c>
      <c r="B109" s="99" t="s">
        <v>106</v>
      </c>
      <c r="C109" s="12">
        <v>10943</v>
      </c>
      <c r="D109" s="12">
        <v>1080</v>
      </c>
      <c r="E109" s="12">
        <v>1497</v>
      </c>
      <c r="F109" s="45">
        <v>1648</v>
      </c>
      <c r="G109" s="96"/>
      <c r="H109" s="48"/>
    </row>
    <row r="110" spans="1:8" ht="15.5">
      <c r="A110" s="338">
        <v>105</v>
      </c>
      <c r="B110" s="4" t="s">
        <v>107</v>
      </c>
      <c r="C110" s="12">
        <v>3342</v>
      </c>
      <c r="D110" s="12">
        <v>137</v>
      </c>
      <c r="E110" s="12">
        <v>326</v>
      </c>
      <c r="F110" s="45">
        <v>888</v>
      </c>
      <c r="G110" s="96"/>
      <c r="H110" s="48"/>
    </row>
    <row r="111" spans="1:8" ht="15.5">
      <c r="A111" s="338">
        <v>106</v>
      </c>
      <c r="B111" s="4" t="s">
        <v>108</v>
      </c>
      <c r="C111" s="12">
        <v>30720</v>
      </c>
      <c r="D111" s="12">
        <v>2072</v>
      </c>
      <c r="E111" s="12">
        <v>3411</v>
      </c>
      <c r="F111" s="45">
        <v>6225</v>
      </c>
      <c r="G111" s="96"/>
      <c r="H111" s="48"/>
    </row>
    <row r="112" spans="1:8" ht="15.5">
      <c r="A112" s="338">
        <v>107</v>
      </c>
      <c r="B112" s="4" t="s">
        <v>109</v>
      </c>
      <c r="C112" s="12">
        <v>3505</v>
      </c>
      <c r="D112" s="12">
        <v>230</v>
      </c>
      <c r="E112" s="12">
        <v>350</v>
      </c>
      <c r="F112" s="45">
        <v>702</v>
      </c>
      <c r="G112" s="96"/>
      <c r="H112" s="48"/>
    </row>
    <row r="113" spans="1:8" ht="15.5">
      <c r="A113" s="338">
        <v>108</v>
      </c>
      <c r="B113" s="4" t="s">
        <v>110</v>
      </c>
      <c r="C113" s="12">
        <v>30343</v>
      </c>
      <c r="D113" s="12">
        <v>2371</v>
      </c>
      <c r="E113" s="12">
        <v>3678</v>
      </c>
      <c r="F113" s="45">
        <v>5853</v>
      </c>
      <c r="G113" s="96"/>
      <c r="H113" s="48"/>
    </row>
    <row r="114" spans="1:8" ht="15.5">
      <c r="A114" s="338">
        <v>109</v>
      </c>
      <c r="B114" s="4" t="s">
        <v>111</v>
      </c>
      <c r="C114" s="12">
        <v>2542</v>
      </c>
      <c r="D114" s="12">
        <v>170</v>
      </c>
      <c r="E114" s="12">
        <v>294</v>
      </c>
      <c r="F114" s="45">
        <v>598</v>
      </c>
      <c r="G114" s="96"/>
      <c r="H114" s="48"/>
    </row>
    <row r="115" spans="1:8" ht="15.5">
      <c r="A115" s="338">
        <v>110</v>
      </c>
      <c r="B115" s="4" t="s">
        <v>112</v>
      </c>
      <c r="C115" s="12">
        <v>8913</v>
      </c>
      <c r="D115" s="12">
        <v>529</v>
      </c>
      <c r="E115" s="12">
        <v>857</v>
      </c>
      <c r="F115" s="45">
        <v>2169</v>
      </c>
      <c r="G115" s="96"/>
      <c r="H115" s="48"/>
    </row>
    <row r="116" spans="1:8" ht="15.5">
      <c r="A116" s="338">
        <v>111</v>
      </c>
      <c r="B116" s="4" t="s">
        <v>113</v>
      </c>
      <c r="C116" s="12">
        <v>3337</v>
      </c>
      <c r="D116" s="12">
        <v>178</v>
      </c>
      <c r="E116" s="12">
        <v>331</v>
      </c>
      <c r="F116" s="45">
        <v>786</v>
      </c>
      <c r="G116" s="96"/>
      <c r="H116" s="48"/>
    </row>
    <row r="117" spans="1:8" ht="15.5">
      <c r="A117" s="338">
        <v>112</v>
      </c>
      <c r="B117" s="4" t="s">
        <v>114</v>
      </c>
      <c r="C117" s="12">
        <v>1995</v>
      </c>
      <c r="D117" s="12">
        <v>127</v>
      </c>
      <c r="E117" s="12">
        <v>164</v>
      </c>
      <c r="F117" s="45">
        <v>441</v>
      </c>
      <c r="G117" s="96"/>
      <c r="H117" s="48"/>
    </row>
    <row r="118" spans="1:8" ht="15.5">
      <c r="A118" s="338">
        <v>113</v>
      </c>
      <c r="B118" s="4" t="s">
        <v>115</v>
      </c>
      <c r="C118" s="12">
        <v>3975</v>
      </c>
      <c r="D118" s="12">
        <v>216</v>
      </c>
      <c r="E118" s="12">
        <v>371</v>
      </c>
      <c r="F118" s="45">
        <v>823</v>
      </c>
      <c r="G118" s="96"/>
      <c r="H118" s="48"/>
    </row>
    <row r="119" spans="1:8" ht="15.5">
      <c r="A119" s="338">
        <v>114</v>
      </c>
      <c r="B119" s="4" t="s">
        <v>116</v>
      </c>
      <c r="C119" s="12">
        <v>8567</v>
      </c>
      <c r="D119" s="12">
        <v>545</v>
      </c>
      <c r="E119" s="12">
        <v>929</v>
      </c>
      <c r="F119" s="45">
        <v>1760</v>
      </c>
      <c r="G119" s="96"/>
      <c r="H119" s="48"/>
    </row>
    <row r="120" spans="1:8" ht="15.5">
      <c r="A120" s="338">
        <v>115</v>
      </c>
      <c r="B120" s="4" t="s">
        <v>117</v>
      </c>
      <c r="C120" s="12">
        <v>11897</v>
      </c>
      <c r="D120" s="12">
        <v>802</v>
      </c>
      <c r="E120" s="12">
        <v>1352</v>
      </c>
      <c r="F120" s="45">
        <v>2356</v>
      </c>
      <c r="G120" s="96"/>
      <c r="H120" s="48"/>
    </row>
    <row r="121" spans="1:8" ht="15.5">
      <c r="A121" s="338">
        <v>116</v>
      </c>
      <c r="B121" s="4" t="s">
        <v>118</v>
      </c>
      <c r="C121" s="12">
        <v>3884</v>
      </c>
      <c r="D121" s="12">
        <v>215</v>
      </c>
      <c r="E121" s="12">
        <v>410</v>
      </c>
      <c r="F121" s="45">
        <v>893</v>
      </c>
      <c r="G121" s="96"/>
      <c r="H121" s="48"/>
    </row>
    <row r="122" spans="1:8" ht="15.5">
      <c r="A122" s="338">
        <v>117</v>
      </c>
      <c r="B122" s="4" t="s">
        <v>119</v>
      </c>
      <c r="C122" s="12">
        <v>5158</v>
      </c>
      <c r="D122" s="12">
        <v>229</v>
      </c>
      <c r="E122" s="12">
        <v>515</v>
      </c>
      <c r="F122" s="45">
        <v>1196</v>
      </c>
      <c r="G122" s="96"/>
      <c r="H122" s="48"/>
    </row>
    <row r="123" spans="1:8" ht="15.5">
      <c r="A123" s="338">
        <v>118</v>
      </c>
      <c r="B123" s="4" t="s">
        <v>120</v>
      </c>
      <c r="C123" s="12">
        <v>6045</v>
      </c>
      <c r="D123" s="12">
        <v>318</v>
      </c>
      <c r="E123" s="12">
        <v>610</v>
      </c>
      <c r="F123" s="45">
        <v>1364</v>
      </c>
      <c r="G123" s="96"/>
      <c r="H123" s="48"/>
    </row>
    <row r="124" spans="1:8" ht="15.5">
      <c r="A124" s="339">
        <v>119</v>
      </c>
      <c r="B124" s="5" t="s">
        <v>121</v>
      </c>
      <c r="C124" s="12">
        <v>3033</v>
      </c>
      <c r="D124" s="12">
        <v>146</v>
      </c>
      <c r="E124" s="12">
        <v>294</v>
      </c>
      <c r="F124" s="45">
        <v>692</v>
      </c>
      <c r="G124" s="96"/>
      <c r="H124" s="48"/>
    </row>
    <row r="125" spans="1:8" ht="15">
      <c r="A125" s="514" t="s">
        <v>122</v>
      </c>
      <c r="B125" s="514" t="s">
        <v>122</v>
      </c>
      <c r="C125" s="87">
        <f>SUM(C15:C124)</f>
        <v>1003369</v>
      </c>
      <c r="D125" s="87">
        <f>SUM(D15:D124)</f>
        <v>71071</v>
      </c>
      <c r="E125" s="87">
        <f>SUM(E15:E124)</f>
        <v>111165</v>
      </c>
      <c r="F125" s="87">
        <f>SUM(F15:F124)</f>
        <v>201098</v>
      </c>
    </row>
    <row r="126" spans="1:8" ht="15">
      <c r="F126" s="14"/>
    </row>
    <row r="127" spans="1:8" ht="15.5">
      <c r="C127" s="44"/>
      <c r="D127" s="170"/>
      <c r="E127" s="170"/>
      <c r="F127" s="44"/>
    </row>
    <row r="129" spans="4:5">
      <c r="D129" s="21"/>
      <c r="E129" s="21"/>
    </row>
  </sheetData>
  <sheetProtection formatCells="0" formatColumns="0" formatRows="0" insertColumns="0" insertRows="0" insertHyperlinks="0" deleteColumns="0" deleteRows="0"/>
  <mergeCells count="3">
    <mergeCell ref="A14:B14"/>
    <mergeCell ref="A125:B125"/>
    <mergeCell ref="A1:G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PFI</vt:lpstr>
      <vt:lpstr>Izverstais_PFI_aprekins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Gunta Klismeta</cp:lastModifiedBy>
  <cp:revision/>
  <cp:lastPrinted>2018-12-03T14:18:12Z</cp:lastPrinted>
  <dcterms:created xsi:type="dcterms:W3CDTF">2009-10-28T13:46:16Z</dcterms:created>
  <dcterms:modified xsi:type="dcterms:W3CDTF">2019-03-08T08:30:48Z</dcterms:modified>
  <cp:contentStatus/>
</cp:coreProperties>
</file>